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israelmorales\Downloads\"/>
    </mc:Choice>
  </mc:AlternateContent>
  <xr:revisionPtr revIDLastSave="0" documentId="8_{BE7A8180-13FD-411A-9916-8D6ACB8B41D2}" xr6:coauthVersionLast="47" xr6:coauthVersionMax="47" xr10:uidLastSave="{00000000-0000-0000-0000-000000000000}"/>
  <bookViews>
    <workbookView xWindow="3255" yWindow="2220" windowWidth="21600" windowHeight="11385" xr2:uid="{267FD765-FBF5-4932-87A4-9D9641176B0F}"/>
  </bookViews>
  <sheets>
    <sheet name="POC" sheetId="7" r:id="rId1"/>
    <sheet name="NMPC" sheetId="6" r:id="rId2"/>
    <sheet name="Escrow History" sheetId="4" r:id="rId3"/>
    <sheet name="Sheet1" sheetId="3" state="hidden" r:id="rId4"/>
    <sheet name="Instruction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 l="1"/>
  <c r="A5" i="2" s="1"/>
  <c r="A6" i="2" s="1"/>
  <c r="A7" i="2" s="1"/>
  <c r="A8" i="2" s="1"/>
  <c r="A9" i="2" s="1"/>
  <c r="A10" i="2" s="1"/>
  <c r="A11" i="2" s="1"/>
  <c r="A12" i="2" s="1"/>
  <c r="C13" i="4" l="1"/>
  <c r="B13" i="4"/>
  <c r="M3" i="4" l="1"/>
  <c r="K13" i="4" s="1"/>
  <c r="K14" i="4" l="1"/>
  <c r="K15" i="4" s="1"/>
  <c r="K16" i="4" s="1"/>
  <c r="K17" i="4" s="1"/>
  <c r="K18" i="4" s="1"/>
  <c r="K19" i="4" s="1"/>
  <c r="K20" i="4" s="1"/>
  <c r="K21" i="4" s="1"/>
  <c r="K22" i="4" s="1"/>
  <c r="K23" i="4" s="1"/>
  <c r="K24" i="4" s="1"/>
  <c r="K25" i="4" s="1"/>
  <c r="K26" i="4" s="1"/>
  <c r="K27" i="4" s="1"/>
  <c r="K28" i="4" s="1"/>
  <c r="K29" i="4" s="1"/>
  <c r="K30" i="4" s="1"/>
  <c r="K31" i="4" s="1"/>
  <c r="K32" i="4" s="1"/>
  <c r="K33" i="4" s="1"/>
  <c r="K34" i="4" s="1"/>
  <c r="K35" i="4" s="1"/>
  <c r="D13" i="4"/>
  <c r="B14" i="4"/>
  <c r="C14" i="4" s="1"/>
  <c r="D14" i="4" s="1"/>
  <c r="I41" i="7"/>
  <c r="I40" i="7"/>
  <c r="I39" i="7"/>
  <c r="I38" i="7"/>
  <c r="I37" i="7"/>
  <c r="D37" i="7"/>
  <c r="L30" i="7" s="1"/>
  <c r="I36" i="7"/>
  <c r="H36" i="7"/>
  <c r="G36" i="7"/>
  <c r="I35" i="7"/>
  <c r="H35" i="7"/>
  <c r="G35" i="7"/>
  <c r="I34" i="7"/>
  <c r="H34" i="7"/>
  <c r="G34" i="7"/>
  <c r="I33" i="7"/>
  <c r="H33" i="7"/>
  <c r="G33" i="7"/>
  <c r="I32" i="7"/>
  <c r="G32" i="7"/>
  <c r="I31" i="7"/>
  <c r="G31" i="7"/>
  <c r="I30" i="7"/>
  <c r="G30" i="7"/>
  <c r="G29" i="7"/>
  <c r="D25" i="7"/>
  <c r="L16" i="7" s="1"/>
  <c r="H23" i="7"/>
  <c r="H22" i="7"/>
  <c r="L21" i="7"/>
  <c r="H21" i="7"/>
  <c r="H18" i="7"/>
  <c r="H17" i="7"/>
  <c r="D16" i="7"/>
  <c r="H16" i="7" s="1"/>
  <c r="H15" i="7"/>
  <c r="H14" i="7"/>
  <c r="H13" i="7"/>
  <c r="H12" i="7"/>
  <c r="F7" i="7"/>
  <c r="K15" i="7" s="1"/>
  <c r="D37" i="6"/>
  <c r="J30" i="6" s="1"/>
  <c r="D16" i="6"/>
  <c r="I41" i="6"/>
  <c r="I40" i="6"/>
  <c r="I39" i="6"/>
  <c r="I38" i="6"/>
  <c r="I37" i="6"/>
  <c r="I36" i="6"/>
  <c r="H36" i="6"/>
  <c r="G36" i="6"/>
  <c r="I35" i="6"/>
  <c r="H35" i="6"/>
  <c r="G35" i="6"/>
  <c r="I34" i="6"/>
  <c r="H34" i="6"/>
  <c r="G34" i="6"/>
  <c r="I33" i="6"/>
  <c r="G33" i="6"/>
  <c r="I32" i="6"/>
  <c r="G32" i="6"/>
  <c r="I31" i="6"/>
  <c r="G31" i="6"/>
  <c r="I30" i="6"/>
  <c r="G30" i="6"/>
  <c r="G29" i="6"/>
  <c r="H22" i="6"/>
  <c r="L21" i="6"/>
  <c r="H21" i="6"/>
  <c r="H17" i="6"/>
  <c r="H15" i="6"/>
  <c r="H14" i="6"/>
  <c r="H13" i="6"/>
  <c r="H12" i="6"/>
  <c r="F7" i="6"/>
  <c r="Q13" i="4" s="1"/>
  <c r="H32" i="7" l="1"/>
  <c r="R13" i="4"/>
  <c r="K36" i="4"/>
  <c r="H31" i="7"/>
  <c r="H33" i="6"/>
  <c r="K15" i="6"/>
  <c r="H30" i="7"/>
  <c r="K39" i="7"/>
  <c r="K38" i="7"/>
  <c r="K30" i="7"/>
  <c r="H29" i="7"/>
  <c r="K37" i="7"/>
  <c r="L18" i="7"/>
  <c r="J30" i="7"/>
  <c r="B15" i="4"/>
  <c r="K41" i="7"/>
  <c r="H25" i="7"/>
  <c r="K31" i="7"/>
  <c r="K32" i="7"/>
  <c r="K33" i="7"/>
  <c r="K34" i="7"/>
  <c r="K35" i="7"/>
  <c r="K36" i="7"/>
  <c r="K40" i="7"/>
  <c r="H31" i="6"/>
  <c r="H32" i="6"/>
  <c r="H30" i="6"/>
  <c r="K40" i="6"/>
  <c r="K34" i="6"/>
  <c r="K36" i="6"/>
  <c r="H16" i="6"/>
  <c r="J31" i="6"/>
  <c r="K31" i="6"/>
  <c r="L30" i="6"/>
  <c r="K35" i="6"/>
  <c r="K38" i="6"/>
  <c r="L18" i="6"/>
  <c r="K33" i="6"/>
  <c r="H29" i="6"/>
  <c r="K37" i="6"/>
  <c r="K32" i="6"/>
  <c r="K30" i="6"/>
  <c r="K41" i="6"/>
  <c r="K39" i="6"/>
  <c r="K37" i="4" l="1"/>
  <c r="M30" i="7"/>
  <c r="O30" i="7" s="1"/>
  <c r="J31" i="7"/>
  <c r="J32" i="7" s="1"/>
  <c r="K42" i="7"/>
  <c r="B16" i="4"/>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C15" i="4"/>
  <c r="J32" i="6"/>
  <c r="K42" i="6"/>
  <c r="M30" i="6"/>
  <c r="K38" i="4" l="1"/>
  <c r="C16" i="4"/>
  <c r="D15" i="4"/>
  <c r="N30" i="7"/>
  <c r="M31" i="7"/>
  <c r="M32" i="7" s="1"/>
  <c r="Q14" i="4"/>
  <c r="R14" i="4" s="1"/>
  <c r="J33" i="7"/>
  <c r="M31" i="6"/>
  <c r="J33" i="6"/>
  <c r="K39" i="4" l="1"/>
  <c r="C17" i="4"/>
  <c r="D16" i="4"/>
  <c r="N31" i="7"/>
  <c r="O31" i="7"/>
  <c r="Q15" i="4"/>
  <c r="R15" i="4" s="1"/>
  <c r="M33" i="7"/>
  <c r="J34" i="7"/>
  <c r="O32" i="7"/>
  <c r="N32" i="7"/>
  <c r="M32" i="6"/>
  <c r="M33" i="6" s="1"/>
  <c r="J34" i="6"/>
  <c r="K40" i="4" l="1"/>
  <c r="C18" i="4"/>
  <c r="D17" i="4"/>
  <c r="Q16" i="4"/>
  <c r="R16" i="4" s="1"/>
  <c r="O33" i="7"/>
  <c r="N33" i="7"/>
  <c r="M34" i="7"/>
  <c r="J35" i="7"/>
  <c r="J35" i="6"/>
  <c r="M34" i="6"/>
  <c r="K41" i="4" l="1"/>
  <c r="C19" i="4"/>
  <c r="D18" i="4"/>
  <c r="Q17" i="4"/>
  <c r="R17" i="4" s="1"/>
  <c r="M35" i="7"/>
  <c r="J36" i="7"/>
  <c r="O34" i="7"/>
  <c r="N34" i="7"/>
  <c r="J36" i="6"/>
  <c r="M35" i="6"/>
  <c r="K42" i="4" l="1"/>
  <c r="C20" i="4"/>
  <c r="D19" i="4"/>
  <c r="Q18" i="4"/>
  <c r="R18" i="4" s="1"/>
  <c r="M36" i="7"/>
  <c r="J37" i="7"/>
  <c r="O35" i="7"/>
  <c r="N35" i="7"/>
  <c r="J37" i="6"/>
  <c r="M36" i="6"/>
  <c r="K43" i="4" l="1"/>
  <c r="C21" i="4"/>
  <c r="D20" i="4"/>
  <c r="Q19" i="4"/>
  <c r="R19" i="4" s="1"/>
  <c r="J38" i="7"/>
  <c r="M37" i="7"/>
  <c r="O36" i="7"/>
  <c r="N36" i="7"/>
  <c r="J38" i="6"/>
  <c r="M37" i="6"/>
  <c r="K44" i="4" l="1"/>
  <c r="C22" i="4"/>
  <c r="D21" i="4"/>
  <c r="Q20" i="4"/>
  <c r="R20" i="4" s="1"/>
  <c r="O37" i="7"/>
  <c r="N37" i="7"/>
  <c r="J39" i="7"/>
  <c r="M38" i="7"/>
  <c r="M38" i="6"/>
  <c r="J39" i="6"/>
  <c r="K45" i="4" l="1"/>
  <c r="C23" i="4"/>
  <c r="D22" i="4"/>
  <c r="Q21" i="4"/>
  <c r="R21" i="4" s="1"/>
  <c r="M39" i="7"/>
  <c r="J40" i="7"/>
  <c r="O38" i="7"/>
  <c r="N38" i="7"/>
  <c r="J40" i="6"/>
  <c r="M39" i="6"/>
  <c r="K46" i="4" l="1"/>
  <c r="C24" i="4"/>
  <c r="D23" i="4"/>
  <c r="Q22" i="4"/>
  <c r="R22" i="4" s="1"/>
  <c r="M40" i="7"/>
  <c r="J41" i="7"/>
  <c r="N39" i="7"/>
  <c r="O39" i="7"/>
  <c r="J41" i="6"/>
  <c r="M40" i="6"/>
  <c r="K47" i="4" l="1"/>
  <c r="C25" i="4"/>
  <c r="D24" i="4"/>
  <c r="M41" i="7"/>
  <c r="O41" i="7" s="1"/>
  <c r="Q23" i="4"/>
  <c r="R23" i="4" s="1"/>
  <c r="O40" i="7"/>
  <c r="N40" i="7"/>
  <c r="M41" i="6"/>
  <c r="M42" i="7" l="1"/>
  <c r="L15" i="7" s="1"/>
  <c r="L17" i="7" s="1"/>
  <c r="L19" i="7" s="1"/>
  <c r="L20" i="7" s="1"/>
  <c r="K48" i="4"/>
  <c r="C26" i="4"/>
  <c r="D25" i="4"/>
  <c r="N41" i="7"/>
  <c r="Q24" i="4"/>
  <c r="R24" i="4" s="1"/>
  <c r="M42" i="6"/>
  <c r="L15" i="6" s="1"/>
  <c r="L22" i="7" l="1"/>
  <c r="L23" i="7" s="1"/>
  <c r="K49" i="4"/>
  <c r="C27" i="4"/>
  <c r="D26" i="4"/>
  <c r="Q25" i="4"/>
  <c r="R25" i="4" s="1"/>
  <c r="K50" i="4" l="1"/>
  <c r="C28" i="4"/>
  <c r="D27" i="4"/>
  <c r="Q26" i="4"/>
  <c r="R26" i="4" s="1"/>
  <c r="K51" i="4" l="1"/>
  <c r="C29" i="4"/>
  <c r="D28" i="4"/>
  <c r="Q27" i="4"/>
  <c r="R27" i="4" s="1"/>
  <c r="K52" i="4" l="1"/>
  <c r="C30" i="4"/>
  <c r="D29" i="4"/>
  <c r="Q28" i="4"/>
  <c r="R28" i="4" s="1"/>
  <c r="K53" i="4" l="1"/>
  <c r="C31" i="4"/>
  <c r="D30" i="4"/>
  <c r="Q29" i="4"/>
  <c r="R29" i="4" s="1"/>
  <c r="K54" i="4" l="1"/>
  <c r="C32" i="4"/>
  <c r="D31" i="4"/>
  <c r="Q30" i="4"/>
  <c r="R30" i="4" s="1"/>
  <c r="K55" i="4" l="1"/>
  <c r="D32" i="4"/>
  <c r="C33" i="4"/>
  <c r="Q31" i="4"/>
  <c r="R31" i="4" s="1"/>
  <c r="K56" i="4" l="1"/>
  <c r="C34" i="4"/>
  <c r="D33" i="4"/>
  <c r="Q32" i="4"/>
  <c r="R32" i="4" s="1"/>
  <c r="K57" i="4" l="1"/>
  <c r="C35" i="4"/>
  <c r="D34" i="4"/>
  <c r="Q33" i="4"/>
  <c r="R33" i="4" s="1"/>
  <c r="K58" i="4" l="1"/>
  <c r="C36" i="4"/>
  <c r="D35" i="4"/>
  <c r="Q34" i="4"/>
  <c r="R34" i="4" s="1"/>
  <c r="K59" i="4" l="1"/>
  <c r="C37" i="4"/>
  <c r="D36" i="4"/>
  <c r="Q35" i="4"/>
  <c r="R35" i="4" s="1"/>
  <c r="K60" i="4" l="1"/>
  <c r="C38" i="4"/>
  <c r="D37" i="4"/>
  <c r="Q36" i="4"/>
  <c r="R36" i="4" s="1"/>
  <c r="K61" i="4" l="1"/>
  <c r="C39" i="4"/>
  <c r="D38" i="4"/>
  <c r="Q37" i="4"/>
  <c r="R37" i="4" s="1"/>
  <c r="K62" i="4" l="1"/>
  <c r="C40" i="4"/>
  <c r="D39" i="4"/>
  <c r="Q38" i="4"/>
  <c r="R38" i="4" s="1"/>
  <c r="K63" i="4" l="1"/>
  <c r="C41" i="4"/>
  <c r="D40" i="4"/>
  <c r="Q39" i="4"/>
  <c r="R39" i="4" s="1"/>
  <c r="K64" i="4" l="1"/>
  <c r="C42" i="4"/>
  <c r="D41" i="4"/>
  <c r="Q40" i="4"/>
  <c r="R40" i="4" s="1"/>
  <c r="K65" i="4" l="1"/>
  <c r="C43" i="4"/>
  <c r="D42" i="4"/>
  <c r="Q41" i="4"/>
  <c r="R41" i="4" s="1"/>
  <c r="K66" i="4" l="1"/>
  <c r="C44" i="4"/>
  <c r="D43" i="4"/>
  <c r="Q42" i="4"/>
  <c r="R42" i="4" s="1"/>
  <c r="K67" i="4" l="1"/>
  <c r="C45" i="4"/>
  <c r="D44" i="4"/>
  <c r="Q43" i="4"/>
  <c r="R43" i="4" s="1"/>
  <c r="K68" i="4" l="1"/>
  <c r="C46" i="4"/>
  <c r="D45" i="4"/>
  <c r="Q44" i="4"/>
  <c r="R44" i="4" s="1"/>
  <c r="K69" i="4" l="1"/>
  <c r="C47" i="4"/>
  <c r="D46" i="4"/>
  <c r="Q45" i="4"/>
  <c r="R45" i="4" s="1"/>
  <c r="K70" i="4" l="1"/>
  <c r="C48" i="4"/>
  <c r="D47" i="4"/>
  <c r="Q46" i="4"/>
  <c r="R46" i="4" s="1"/>
  <c r="K71" i="4" l="1"/>
  <c r="C49" i="4"/>
  <c r="D48" i="4"/>
  <c r="Q47" i="4"/>
  <c r="R47" i="4" s="1"/>
  <c r="K72" i="4" l="1"/>
  <c r="C50" i="4"/>
  <c r="D49" i="4"/>
  <c r="Q48" i="4"/>
  <c r="R48" i="4" s="1"/>
  <c r="C51" i="4" l="1"/>
  <c r="D50" i="4"/>
  <c r="Q49" i="4"/>
  <c r="R49" i="4" s="1"/>
  <c r="C52" i="4" l="1"/>
  <c r="D51" i="4"/>
  <c r="Q50" i="4"/>
  <c r="R50" i="4" s="1"/>
  <c r="C53" i="4" l="1"/>
  <c r="D52" i="4"/>
  <c r="Q51" i="4"/>
  <c r="R51" i="4" s="1"/>
  <c r="C54" i="4" l="1"/>
  <c r="D53" i="4"/>
  <c r="Q52" i="4"/>
  <c r="R52" i="4" s="1"/>
  <c r="C55" i="4" l="1"/>
  <c r="D54" i="4"/>
  <c r="Q53" i="4"/>
  <c r="R53" i="4" s="1"/>
  <c r="C56" i="4" l="1"/>
  <c r="D55" i="4"/>
  <c r="Q54" i="4"/>
  <c r="R54" i="4" s="1"/>
  <c r="C57" i="4" l="1"/>
  <c r="D56" i="4"/>
  <c r="Q55" i="4"/>
  <c r="R55" i="4" s="1"/>
  <c r="C58" i="4" l="1"/>
  <c r="D57" i="4"/>
  <c r="Q56" i="4"/>
  <c r="R56" i="4" s="1"/>
  <c r="C59" i="4" l="1"/>
  <c r="D58" i="4"/>
  <c r="Q57" i="4"/>
  <c r="R57" i="4" s="1"/>
  <c r="C60" i="4" l="1"/>
  <c r="D59" i="4"/>
  <c r="Q58" i="4"/>
  <c r="R58" i="4" s="1"/>
  <c r="C61" i="4" l="1"/>
  <c r="D60" i="4"/>
  <c r="Q59" i="4"/>
  <c r="R59" i="4" s="1"/>
  <c r="C62" i="4" l="1"/>
  <c r="D61" i="4"/>
  <c r="Q60" i="4"/>
  <c r="R60" i="4" s="1"/>
  <c r="C63" i="4" l="1"/>
  <c r="D62" i="4"/>
  <c r="Q61" i="4"/>
  <c r="R61" i="4" s="1"/>
  <c r="C64" i="4" l="1"/>
  <c r="D63" i="4"/>
  <c r="Q62" i="4"/>
  <c r="R62" i="4" s="1"/>
  <c r="C65" i="4" l="1"/>
  <c r="D64" i="4"/>
  <c r="Q63" i="4"/>
  <c r="R63" i="4" s="1"/>
  <c r="C66" i="4" l="1"/>
  <c r="D65" i="4"/>
  <c r="Q64" i="4"/>
  <c r="R64" i="4" s="1"/>
  <c r="C67" i="4" l="1"/>
  <c r="D66" i="4"/>
  <c r="Q65" i="4"/>
  <c r="R65" i="4" s="1"/>
  <c r="C68" i="4" l="1"/>
  <c r="D67" i="4"/>
  <c r="Q66" i="4"/>
  <c r="R66" i="4" s="1"/>
  <c r="C69" i="4" l="1"/>
  <c r="D68" i="4"/>
  <c r="Q67" i="4"/>
  <c r="R67" i="4" s="1"/>
  <c r="C70" i="4" l="1"/>
  <c r="D69" i="4"/>
  <c r="Q68" i="4"/>
  <c r="R68" i="4" s="1"/>
  <c r="C71" i="4" l="1"/>
  <c r="D70" i="4"/>
  <c r="Q69" i="4"/>
  <c r="R69" i="4" s="1"/>
  <c r="C72" i="4" l="1"/>
  <c r="D72" i="4" s="1"/>
  <c r="D71" i="4"/>
  <c r="Q70" i="4"/>
  <c r="R70" i="4" s="1"/>
  <c r="Q71" i="4" l="1"/>
  <c r="R71" i="4" s="1"/>
  <c r="Q72" i="4" l="1"/>
  <c r="R72" i="4" s="1"/>
  <c r="R1" i="4" l="1"/>
  <c r="D18" i="6" s="1"/>
  <c r="D23" i="6" l="1"/>
  <c r="L16" i="6" s="1"/>
  <c r="L17" i="6" s="1"/>
  <c r="L19" i="6" s="1"/>
  <c r="H18" i="6"/>
  <c r="H25" i="6"/>
  <c r="O30" i="6"/>
  <c r="N30" i="6"/>
  <c r="N31" i="6"/>
  <c r="O31" i="6"/>
  <c r="N32" i="6"/>
  <c r="O33" i="6"/>
  <c r="N33" i="6"/>
  <c r="O32" i="6"/>
  <c r="O34" i="6"/>
  <c r="N34" i="6"/>
  <c r="O35" i="6"/>
  <c r="N35" i="6"/>
  <c r="O36" i="6"/>
  <c r="N36" i="6"/>
  <c r="N37" i="6"/>
  <c r="O37" i="6"/>
  <c r="O38" i="6"/>
  <c r="N38" i="6"/>
  <c r="O39" i="6"/>
  <c r="N39" i="6"/>
  <c r="N40" i="6"/>
  <c r="O40" i="6"/>
  <c r="O41" i="6"/>
  <c r="N41" i="6"/>
  <c r="H23" i="6" l="1"/>
  <c r="L22" i="6"/>
  <c r="L20" i="6"/>
</calcChain>
</file>

<file path=xl/sharedStrings.xml><?xml version="1.0" encoding="utf-8"?>
<sst xmlns="http://schemas.openxmlformats.org/spreadsheetml/2006/main" count="176" uniqueCount="83">
  <si>
    <t>PAYMENT CHANGE ESTIMATOR</t>
  </si>
  <si>
    <t>Effective date of estimation</t>
  </si>
  <si>
    <t>Month</t>
  </si>
  <si>
    <t>Year</t>
  </si>
  <si>
    <t>Amount</t>
  </si>
  <si>
    <t xml:space="preserve"> </t>
  </si>
  <si>
    <t>Forecast Disbursement</t>
  </si>
  <si>
    <t>Disbursment Month</t>
  </si>
  <si>
    <t>60 Day Reserve</t>
  </si>
  <si>
    <t>USER SHOULD COMPLETE ALL SHADED BOXES</t>
  </si>
  <si>
    <t>Results of Analysis</t>
  </si>
  <si>
    <t>(Password=Escrow)</t>
  </si>
  <si>
    <t>Current monthly escrow deposit for taxes and insurance</t>
  </si>
  <si>
    <t>Amount and dates of forecast tax and insurance escrow disbursements for 12 month period commencing with effective date</t>
  </si>
  <si>
    <t>Maximum Initial Funds Required</t>
  </si>
  <si>
    <t>Total funds available as Date of Estimate Funds</t>
  </si>
  <si>
    <t xml:space="preserve">Required Date of Estimate Funds </t>
  </si>
  <si>
    <t xml:space="preserve">Required escrow funds as of </t>
  </si>
  <si>
    <t>Bankruptcy adjusted available funds</t>
  </si>
  <si>
    <t>Shortfall (excess)</t>
  </si>
  <si>
    <t>New monthly total payment on mortgage</t>
  </si>
  <si>
    <t>Monthly base escrow deposit</t>
  </si>
  <si>
    <t>Monthly shortfall escrow deposit</t>
  </si>
  <si>
    <t>Test of Funds</t>
  </si>
  <si>
    <t>Deposit Amount</t>
  </si>
  <si>
    <t>Total increase in escrow deposit</t>
  </si>
  <si>
    <t>Prior period shortfall adjustments</t>
  </si>
  <si>
    <t>Additional trustee forecast deposits prior to Effective Date of estimation</t>
  </si>
  <si>
    <t>Additional lender escrow disbursements forecast prior to Effective Date of estimation</t>
  </si>
  <si>
    <t>Notes</t>
  </si>
  <si>
    <t>Note</t>
  </si>
  <si>
    <t>Explanation</t>
  </si>
  <si>
    <t>Actual cash balance in escrow account on date of estimation:</t>
  </si>
  <si>
    <t>This amount should be an estimate of the amount of the escrow deficiency that was contained in the proof of claim that has already been paid by the chapter 13 trustee.</t>
  </si>
  <si>
    <t>These are the regular forecast disbursements over the 12 month period following the escrow payment change date.</t>
  </si>
  <si>
    <t>PMI</t>
  </si>
  <si>
    <t>Forecast monthly PMI</t>
  </si>
  <si>
    <t>Forecast monthly Principal and interest</t>
  </si>
  <si>
    <t>Total payment before escrow adjustment</t>
  </si>
  <si>
    <t>Should a RESPA Reserve be Included?</t>
  </si>
  <si>
    <t>Current monthly shortfall payment</t>
  </si>
  <si>
    <t>Yes</t>
  </si>
  <si>
    <t>No</t>
  </si>
  <si>
    <t>(Select Yes or No from drop down list)</t>
  </si>
  <si>
    <t>(PROVIDING AN ESTIMATE OF CORRECT ESCROW ADJUSTMENT IN A NOTICE OF MORTGAGE PAYMENT CHANGE)</t>
  </si>
  <si>
    <t>Hazard insurance</t>
  </si>
  <si>
    <t>Flood insurance</t>
  </si>
  <si>
    <t>Umbrella insurance</t>
  </si>
  <si>
    <t>Other insurance</t>
  </si>
  <si>
    <t>Combined taxes</t>
  </si>
  <si>
    <t>County taxes</t>
  </si>
  <si>
    <t>City taxes</t>
  </si>
  <si>
    <t>MUD taxes</t>
  </si>
  <si>
    <t>Other taxes</t>
  </si>
  <si>
    <t>School taxes</t>
  </si>
  <si>
    <t>Other escrowed amount</t>
  </si>
  <si>
    <t>Not applicable</t>
  </si>
  <si>
    <t>(Select type of insurance or taxes from drop down list at left)</t>
  </si>
  <si>
    <t>Escrow Payment</t>
  </si>
  <si>
    <t>Refunds to Escrow account</t>
  </si>
  <si>
    <t xml:space="preserve">Paid out from Escrow </t>
  </si>
  <si>
    <t>Complete This Colum</t>
  </si>
  <si>
    <t>PMI Paid Out</t>
  </si>
  <si>
    <t>PMI Paid In</t>
  </si>
  <si>
    <t>Projected ecrow shortage from Proof of Claim</t>
  </si>
  <si>
    <t>"Bankruptcy Adjusted" starting escrow balance from Proof of Claim</t>
  </si>
  <si>
    <t xml:space="preserve">Starting cash balance from Proof of Claim </t>
  </si>
  <si>
    <t>MORTGAGE PROOF OF CLAIM</t>
  </si>
  <si>
    <t>(PROVIDING AN ESTIMATE OF VERIFICATION FOR ANALYSIS OF A PROOF OF CLAIM FOR PROJECTED ESCROW SHORTAGE)</t>
  </si>
  <si>
    <t>New monthly total payment on mortgage without monthly shortfall</t>
  </si>
  <si>
    <t xml:space="preserve">For the POC tab this row includes the month and year of the first payment due under the plan. (Usually the month after the date of filing).                                               For the NMPC tab this row includes the month and year of the date of the proposed escrow payment change.  </t>
  </si>
  <si>
    <t>The current monthly escrow deposit should be the amount of the monthly escrow deposit as of the date that the estimate is prepared.  For example, if the analysis is prepared in October, 2023 to be effective in December, 2023, the entry in line 1 should be 12/2023 and the entry in line 2 should be the escrow deposit that was in effect on 10/2023.</t>
  </si>
  <si>
    <t>The current monthly shortfall payment is only applicable if the estimate is done in a year in which a shortfall is already being cured.  For example, if an estimate was done in October, 2023 for the year beginning December, 2023, the monthly installment of any shortfall payment imposed in October, 2023 would be inserted.  If there is no shortfall payment being made, the amount should be $0.00.</t>
  </si>
  <si>
    <t>This is the monthly private mortgage insurance payment as forecast on the Notice of Payment Change.  If there is no monthly private mortgage insurance payment, this amount should be $0.00.</t>
  </si>
  <si>
    <t>This is the amount of the monthly installment of principal and interest as forecast on the Proof of Claim or the Notice of Payment Change.</t>
  </si>
  <si>
    <t xml:space="preserve">This is the cash balance in the escrow account as of the date of the estimation. For the POC tab this should only be entered if there is a postive escrow balance as of the date of filing. If there is a negative escrow deficiency on the POC the number should be $0.00. For the NMPC tab this number will auto generate from the Escrow History. </t>
  </si>
  <si>
    <t>This amount should be forecast disbursements FROM the escrow account after the date of the estimate but before the effective date of the escrow payment change.</t>
  </si>
  <si>
    <t>This amount is similar to the amount in line 8.  This should include additional deposits to be made with the Trustee, but that will not have been disbursed by the Trustee prior to the effective date of the escrow payment change.</t>
  </si>
  <si>
    <t xml:space="preserve"> 11-18</t>
  </si>
  <si>
    <t>Less credits on escrow payments from Escrow History for shortfall payments</t>
  </si>
  <si>
    <t>If payments against the arrearage are included as escrow payments on the Escrow History page, the amount of those arrearages actually paid by the trustee should be entered.</t>
  </si>
  <si>
    <t>Projected Escrow Shortage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</si>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</sst>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409]mmm\-yy;@"/>
    <numFmt numFmtId="165" formatCode="&quot;$&quot;#,##0.00"/>
    <numFmt numFmtId="166" formatCode="mm/dd/yy;@"/>
  </numFmts>
  <fonts count="15" x14ac:knownFonts="1">
    <font>
      <sz val="11"/>
      <color theme="1"/>
      <name val="Calibri"/>
      <family val="2"/>
      <scheme val="minor"/>
    </font>
    <font>
      <sz val="11"/>
      <color theme="1"/>
      <name val="Calibri"/>
      <family val="2"/>
      <scheme val="minor"/>
    </font>
    <font>
      <sz val="18"/>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color rgb="FF00B050"/>
      <name val="Calibri"/>
      <family val="2"/>
      <scheme val="minor"/>
    </font>
    <font>
      <b/>
      <sz val="11"/>
      <color theme="0"/>
      <name val="Calibri"/>
      <family val="2"/>
      <scheme val="minor"/>
    </font>
    <font>
      <b/>
      <sz val="11"/>
      <name val="Calibri"/>
      <family val="2"/>
      <scheme val="minor"/>
    </font>
    <font>
      <sz val="11"/>
      <name val="Calibri"/>
      <family val="2"/>
      <scheme val="minor"/>
    </font>
    <font>
      <sz val="11"/>
      <color theme="9" tint="-0.499984740745262"/>
      <name val="Calibri"/>
      <family val="2"/>
      <scheme val="minor"/>
    </font>
    <font>
      <sz val="36"/>
      <color theme="1"/>
      <name val="Calibri"/>
      <family val="2"/>
      <scheme val="minor"/>
    </font>
    <font>
      <sz val="16"/>
      <color theme="1"/>
      <name val="Calibri"/>
      <family val="2"/>
      <scheme val="minor"/>
    </font>
    <font>
      <sz val="9"/>
      <color rgb="FFFF00FF"/>
      <name val="Calibri"/>
      <family val="2"/>
    </font>
    <font>
      <sz val="11"/>
      <color rgb="FF000000"/>
      <name val="Calibri"/>
      <family val="2"/>
    </font>
  </fonts>
  <fills count="10">
    <fill>
      <patternFill patternType="none"/>
    </fill>
    <fill>
      <patternFill patternType="gray125"/>
    </fill>
    <fill>
      <patternFill patternType="solid">
        <fgColor theme="0" tint="-0.14996795556505021"/>
        <bgColor indexed="64"/>
      </patternFill>
    </fill>
    <fill>
      <patternFill patternType="solid">
        <fgColor theme="2"/>
        <bgColor indexed="64"/>
      </patternFill>
    </fill>
    <fill>
      <patternFill patternType="solid">
        <fgColor theme="0"/>
        <bgColor indexed="64"/>
      </patternFill>
    </fill>
    <fill>
      <patternFill patternType="solid">
        <fgColor rgb="FF00B0F0"/>
        <bgColor indexed="64"/>
      </patternFill>
    </fill>
    <fill>
      <patternFill patternType="solid">
        <fgColor theme="7" tint="0.39994506668294322"/>
        <bgColor indexed="64"/>
      </patternFill>
    </fill>
    <fill>
      <patternFill patternType="solid">
        <fgColor theme="7" tint="0.59996337778862885"/>
        <bgColor indexed="64"/>
      </patternFill>
    </fill>
    <fill>
      <patternFill patternType="solid">
        <fgColor theme="4" tint="0.39997558519241921"/>
        <bgColor indexed="64"/>
      </patternFill>
    </fill>
    <fill>
      <patternFill patternType="solid">
        <fgColor rgb="FFFFFF00"/>
        <bgColor indexed="64"/>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top style="double">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44" fontId="1" fillId="0" borderId="0" applyFont="0" applyFill="0" applyBorder="0" applyAlignment="0" applyProtection="0"/>
  </cellStyleXfs>
  <cellXfs count="178">
    <xf numFmtId="0" fontId="0" fillId="0" borderId="0" xfId="0"/>
    <xf numFmtId="0" fontId="0" fillId="0" borderId="0" xfId="0" applyAlignment="1">
      <alignment horizontal="right"/>
    </xf>
    <xf numFmtId="0" fontId="0" fillId="0" borderId="0" xfId="0" applyAlignment="1">
      <alignment wrapText="1"/>
    </xf>
    <xf numFmtId="44" fontId="0" fillId="0" borderId="0" xfId="1" applyFont="1" applyAlignment="1">
      <alignment horizontal="center"/>
    </xf>
    <xf numFmtId="165" fontId="0" fillId="0" borderId="0" xfId="0" applyNumberFormat="1"/>
    <xf numFmtId="0" fontId="0" fillId="0" borderId="0" xfId="0" applyAlignment="1">
      <alignment horizontal="center"/>
    </xf>
    <xf numFmtId="164" fontId="0" fillId="0" borderId="0" xfId="0" applyNumberFormat="1"/>
    <xf numFmtId="0" fontId="0" fillId="2" borderId="0" xfId="0" applyFill="1" applyProtection="1">
      <protection locked="0"/>
    </xf>
    <xf numFmtId="165" fontId="0" fillId="3" borderId="0" xfId="0" applyNumberFormat="1" applyFill="1" applyProtection="1">
      <protection locked="0"/>
    </xf>
    <xf numFmtId="0" fontId="0" fillId="3" borderId="0" xfId="0" applyFill="1" applyProtection="1">
      <protection locked="0"/>
    </xf>
    <xf numFmtId="0" fontId="3" fillId="0" borderId="0" xfId="0" applyFont="1" applyAlignment="1">
      <alignment horizontal="right"/>
    </xf>
    <xf numFmtId="0" fontId="3" fillId="0" borderId="4" xfId="0" applyFont="1" applyBorder="1"/>
    <xf numFmtId="8" fontId="0" fillId="0" borderId="0" xfId="0" applyNumberFormat="1"/>
    <xf numFmtId="8" fontId="0" fillId="0" borderId="0" xfId="0" applyNumberFormat="1" applyAlignment="1">
      <alignment horizontal="right"/>
    </xf>
    <xf numFmtId="8" fontId="3" fillId="0" borderId="5" xfId="0" applyNumberFormat="1" applyFont="1" applyBorder="1"/>
    <xf numFmtId="0" fontId="0" fillId="3" borderId="0" xfId="0" applyFill="1" applyAlignment="1" applyProtection="1">
      <alignment horizontal="right" indent="1"/>
      <protection locked="0"/>
    </xf>
    <xf numFmtId="8" fontId="0" fillId="0" borderId="0" xfId="0" applyNumberFormat="1" applyAlignment="1">
      <alignment horizontal="right" wrapText="1"/>
    </xf>
    <xf numFmtId="0" fontId="3" fillId="0" borderId="0" xfId="0" applyFont="1"/>
    <xf numFmtId="8" fontId="3" fillId="0" borderId="0" xfId="0" applyNumberFormat="1" applyFont="1"/>
    <xf numFmtId="0" fontId="3" fillId="0" borderId="6" xfId="0" applyFont="1" applyBorder="1"/>
    <xf numFmtId="0" fontId="0" fillId="0" borderId="7" xfId="0" applyBorder="1"/>
    <xf numFmtId="165" fontId="3" fillId="0" borderId="8" xfId="0" applyNumberFormat="1" applyFont="1" applyBorder="1"/>
    <xf numFmtId="164" fontId="3" fillId="0" borderId="0" xfId="0" applyNumberFormat="1" applyFont="1" applyAlignment="1">
      <alignment horizontal="left"/>
    </xf>
    <xf numFmtId="2" fontId="5" fillId="0" borderId="0" xfId="0" applyNumberFormat="1" applyFont="1"/>
    <xf numFmtId="8" fontId="5" fillId="0" borderId="0" xfId="0" applyNumberFormat="1" applyFont="1"/>
    <xf numFmtId="165" fontId="0" fillId="4" borderId="0" xfId="1" applyNumberFormat="1" applyFont="1" applyFill="1" applyAlignment="1">
      <alignment horizontal="right"/>
    </xf>
    <xf numFmtId="0" fontId="3" fillId="0" borderId="0" xfId="0" applyFont="1" applyAlignment="1">
      <alignment horizontal="center"/>
    </xf>
    <xf numFmtId="0" fontId="5" fillId="0" borderId="0" xfId="0" applyFont="1"/>
    <xf numFmtId="0" fontId="3" fillId="0" borderId="0" xfId="0" applyFont="1" applyAlignment="1">
      <alignment horizontal="center" vertical="center"/>
    </xf>
    <xf numFmtId="16" fontId="3" fillId="0" borderId="0" xfId="0" applyNumberFormat="1" applyFont="1" applyAlignment="1">
      <alignment horizontal="center" vertical="center"/>
    </xf>
    <xf numFmtId="0" fontId="0" fillId="0" borderId="0" xfId="0" applyAlignment="1">
      <alignment vertical="center" wrapText="1"/>
    </xf>
    <xf numFmtId="0" fontId="0" fillId="4" borderId="0" xfId="0" applyFill="1"/>
    <xf numFmtId="0" fontId="7" fillId="0" borderId="0" xfId="0" applyFont="1" applyAlignment="1">
      <alignment horizontal="center"/>
    </xf>
    <xf numFmtId="0" fontId="4" fillId="3" borderId="6" xfId="0" applyFont="1" applyFill="1" applyBorder="1" applyAlignment="1" applyProtection="1">
      <alignment horizontal="center" wrapText="1"/>
      <protection locked="0"/>
    </xf>
    <xf numFmtId="0" fontId="9" fillId="3" borderId="0" xfId="0" applyFont="1" applyFill="1" applyAlignment="1" applyProtection="1">
      <alignment wrapText="1"/>
      <protection locked="0"/>
    </xf>
    <xf numFmtId="0" fontId="9" fillId="4" borderId="0" xfId="0" applyFont="1" applyFill="1" applyAlignment="1">
      <alignment horizontal="left" wrapText="1" indent="2"/>
    </xf>
    <xf numFmtId="44" fontId="0" fillId="0" borderId="0" xfId="1" applyFont="1"/>
    <xf numFmtId="44" fontId="0" fillId="0" borderId="0" xfId="0" applyNumberFormat="1"/>
    <xf numFmtId="0" fontId="0" fillId="0" borderId="0" xfId="0" applyAlignment="1">
      <alignment wrapText="1"/>
    </xf>
    <xf numFmtId="165" fontId="0" fillId="0" borderId="0" xfId="1" applyNumberFormat="1" applyFont="1" applyAlignment="1">
      <alignment horizontal="right"/>
    </xf>
    <xf numFmtId="0" fontId="0" fillId="0" borderId="0" xfId="0"/>
    <xf numFmtId="0" fontId="2" fillId="0" borderId="0" xfId="0" applyFont="1" applyAlignment="1">
      <alignment horizontal="center"/>
    </xf>
    <xf numFmtId="0" fontId="2" fillId="0" borderId="0" xfId="0" applyFont="1" applyAlignment="1">
      <alignment horizontal="center" shrinkToFit="1"/>
    </xf>
    <xf numFmtId="0" fontId="3" fillId="0" borderId="0" xfId="0" applyFont="1" applyAlignment="1">
      <alignment horizontal="right" wrapText="1"/>
    </xf>
    <xf numFmtId="0" fontId="0" fillId="0" borderId="0" xfId="0" applyAlignment="1">
      <alignment horizontal="right" wrapText="1"/>
    </xf>
    <xf numFmtId="0" fontId="3" fillId="0" borderId="0" xfId="0" applyFont="1" applyAlignment="1">
      <alignment wrapText="1"/>
    </xf>
    <xf numFmtId="0" fontId="10" fillId="0" borderId="0" xfId="0" applyFont="1"/>
    <xf numFmtId="0" fontId="0" fillId="0" borderId="0" xfId="0" applyAlignment="1">
      <alignment horizontal="right" wrapText="1"/>
    </xf>
    <xf numFmtId="0" fontId="0" fillId="0" borderId="0" xfId="0" applyAlignment="1">
      <alignment wrapText="1"/>
    </xf>
    <xf numFmtId="165" fontId="0" fillId="0" borderId="0" xfId="1" applyNumberFormat="1" applyFont="1" applyAlignment="1">
      <alignment horizontal="right"/>
    </xf>
    <xf numFmtId="0" fontId="0" fillId="0" borderId="0" xfId="0"/>
    <xf numFmtId="0" fontId="3" fillId="0" borderId="0" xfId="0" applyFont="1" applyAlignment="1">
      <alignment wrapText="1"/>
    </xf>
    <xf numFmtId="0" fontId="2" fillId="0" borderId="0" xfId="0" applyFont="1" applyAlignment="1">
      <alignment horizontal="center"/>
    </xf>
    <xf numFmtId="0" fontId="2" fillId="0" borderId="0" xfId="0" applyFont="1" applyAlignment="1">
      <alignment horizontal="center" shrinkToFit="1"/>
    </xf>
    <xf numFmtId="0" fontId="3" fillId="0" borderId="0" xfId="0" applyFont="1" applyAlignment="1">
      <alignment horizontal="right" wrapText="1"/>
    </xf>
    <xf numFmtId="0" fontId="0" fillId="0" borderId="0" xfId="0"/>
    <xf numFmtId="165" fontId="0" fillId="5" borderId="11" xfId="0" applyNumberFormat="1" applyFill="1" applyBorder="1"/>
    <xf numFmtId="44" fontId="0" fillId="5" borderId="12" xfId="1" applyFont="1" applyFill="1" applyBorder="1" applyAlignment="1">
      <alignment horizontal="center"/>
    </xf>
    <xf numFmtId="1" fontId="0" fillId="0" borderId="0" xfId="0" applyNumberFormat="1"/>
    <xf numFmtId="14" fontId="0" fillId="0" borderId="0" xfId="0" applyNumberFormat="1"/>
    <xf numFmtId="166" fontId="0" fillId="0" borderId="0" xfId="0" applyNumberFormat="1"/>
    <xf numFmtId="2" fontId="0" fillId="0" borderId="0" xfId="0" applyNumberFormat="1"/>
    <xf numFmtId="44" fontId="0" fillId="7" borderId="15" xfId="1" applyFont="1" applyFill="1" applyBorder="1" applyProtection="1">
      <protection locked="0"/>
    </xf>
    <xf numFmtId="0" fontId="0" fillId="7" borderId="15" xfId="0" applyFill="1" applyBorder="1" applyProtection="1">
      <protection locked="0"/>
    </xf>
    <xf numFmtId="44" fontId="0" fillId="7" borderId="15" xfId="0" applyNumberFormat="1" applyFill="1" applyBorder="1" applyProtection="1">
      <protection locked="0"/>
    </xf>
    <xf numFmtId="0" fontId="11" fillId="0" borderId="0" xfId="0" applyFont="1"/>
    <xf numFmtId="1" fontId="11" fillId="0" borderId="0" xfId="0" applyNumberFormat="1" applyFont="1"/>
    <xf numFmtId="1" fontId="0" fillId="0" borderId="0" xfId="0" applyNumberFormat="1" applyFill="1" applyProtection="1"/>
    <xf numFmtId="0" fontId="12" fillId="0" borderId="0" xfId="0" applyFont="1" applyAlignment="1">
      <alignment wrapText="1"/>
    </xf>
    <xf numFmtId="1" fontId="12" fillId="0" borderId="0" xfId="0" applyNumberFormat="1" applyFont="1" applyAlignment="1">
      <alignment wrapText="1"/>
    </xf>
    <xf numFmtId="44" fontId="12" fillId="0" borderId="0" xfId="0" applyNumberFormat="1" applyFont="1" applyAlignment="1">
      <alignment wrapText="1"/>
    </xf>
    <xf numFmtId="44" fontId="10" fillId="0" borderId="0" xfId="1" applyFont="1" applyFill="1" applyProtection="1">
      <protection locked="0"/>
    </xf>
    <xf numFmtId="0" fontId="0" fillId="0" borderId="0" xfId="0" applyAlignment="1">
      <alignment wrapText="1"/>
    </xf>
    <xf numFmtId="0" fontId="3" fillId="9" borderId="4" xfId="0" applyFont="1" applyFill="1" applyBorder="1"/>
    <xf numFmtId="0" fontId="3" fillId="9" borderId="0" xfId="0" applyFont="1" applyFill="1" applyAlignment="1">
      <alignment horizontal="right"/>
    </xf>
    <xf numFmtId="8" fontId="3" fillId="9" borderId="5" xfId="0" applyNumberFormat="1" applyFont="1" applyFill="1" applyBorder="1"/>
    <xf numFmtId="165" fontId="0" fillId="5" borderId="11" xfId="0" applyNumberFormat="1" applyFill="1" applyBorder="1"/>
    <xf numFmtId="165" fontId="0" fillId="4" borderId="11" xfId="0" applyNumberFormat="1" applyFill="1" applyBorder="1" applyProtection="1"/>
    <xf numFmtId="44" fontId="0" fillId="4" borderId="0" xfId="1" applyFont="1" applyFill="1" applyBorder="1" applyAlignment="1" applyProtection="1">
      <alignment horizontal="center"/>
    </xf>
    <xf numFmtId="165" fontId="0" fillId="4" borderId="0" xfId="1" applyNumberFormat="1" applyFont="1" applyFill="1" applyAlignment="1" applyProtection="1">
      <alignment horizontal="right"/>
    </xf>
    <xf numFmtId="44" fontId="0" fillId="0" borderId="0" xfId="1" applyFont="1" applyAlignment="1" applyProtection="1">
      <alignment horizontal="center"/>
    </xf>
    <xf numFmtId="0" fontId="3" fillId="0" borderId="4" xfId="0" applyFont="1" applyBorder="1" applyProtection="1"/>
    <xf numFmtId="0" fontId="0" fillId="0" borderId="0" xfId="0" applyProtection="1"/>
    <xf numFmtId="164" fontId="3" fillId="0" borderId="0" xfId="0" applyNumberFormat="1" applyFont="1" applyAlignment="1" applyProtection="1">
      <alignment horizontal="left"/>
    </xf>
    <xf numFmtId="8" fontId="3" fillId="0" borderId="5" xfId="0" applyNumberFormat="1" applyFont="1" applyBorder="1" applyProtection="1"/>
    <xf numFmtId="0" fontId="3" fillId="0" borderId="0" xfId="0" applyFont="1" applyAlignment="1" applyProtection="1">
      <alignment horizontal="right"/>
    </xf>
    <xf numFmtId="0" fontId="3" fillId="9" borderId="4" xfId="0" applyFont="1" applyFill="1" applyBorder="1" applyProtection="1"/>
    <xf numFmtId="0" fontId="3" fillId="9" borderId="0" xfId="0" applyFont="1" applyFill="1" applyAlignment="1" applyProtection="1">
      <alignment horizontal="right"/>
    </xf>
    <xf numFmtId="8" fontId="3" fillId="9" borderId="5" xfId="0" applyNumberFormat="1" applyFont="1" applyFill="1" applyBorder="1" applyProtection="1"/>
    <xf numFmtId="0" fontId="3" fillId="0" borderId="6" xfId="0" applyFont="1" applyBorder="1" applyProtection="1"/>
    <xf numFmtId="0" fontId="0" fillId="0" borderId="7" xfId="0" applyBorder="1" applyProtection="1"/>
    <xf numFmtId="165" fontId="3" fillId="0" borderId="8" xfId="0" applyNumberFormat="1" applyFont="1" applyBorder="1" applyProtection="1"/>
    <xf numFmtId="8" fontId="3" fillId="9" borderId="34" xfId="0" applyNumberFormat="1" applyFont="1" applyFill="1" applyBorder="1" applyProtection="1"/>
    <xf numFmtId="0" fontId="0" fillId="0" borderId="0" xfId="0" applyAlignment="1">
      <alignment wrapText="1"/>
    </xf>
    <xf numFmtId="0" fontId="3" fillId="0" borderId="0" xfId="0" applyFont="1" applyAlignment="1">
      <alignment wrapText="1"/>
    </xf>
    <xf numFmtId="165" fontId="0" fillId="4" borderId="11" xfId="0" applyNumberFormat="1" applyFill="1" applyBorder="1" applyProtection="1"/>
    <xf numFmtId="44" fontId="12" fillId="0" borderId="0" xfId="0" applyNumberFormat="1" applyFont="1"/>
    <xf numFmtId="0" fontId="2" fillId="0" borderId="0" xfId="0" applyFont="1" applyAlignment="1">
      <alignment horizontal="center"/>
    </xf>
    <xf numFmtId="0" fontId="2" fillId="0" borderId="0" xfId="0" applyFont="1" applyAlignment="1">
      <alignment horizontal="center" shrinkToFit="1"/>
    </xf>
    <xf numFmtId="0" fontId="6" fillId="0" borderId="0" xfId="0" applyFont="1" applyAlignment="1">
      <alignment horizontal="center" wrapText="1"/>
    </xf>
    <xf numFmtId="0" fontId="6" fillId="0" borderId="0" xfId="0" applyFont="1" applyAlignment="1">
      <alignment horizontal="center"/>
    </xf>
    <xf numFmtId="0" fontId="3" fillId="4"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4" borderId="11"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4" fillId="0" borderId="5" xfId="0" applyFont="1" applyBorder="1" applyAlignment="1">
      <alignment horizontal="center" wrapText="1"/>
    </xf>
    <xf numFmtId="0" fontId="0" fillId="0" borderId="0" xfId="0" applyFont="1" applyAlignment="1">
      <alignment horizontal="left" wrapText="1"/>
    </xf>
    <xf numFmtId="0" fontId="0" fillId="0" borderId="0" xfId="0" applyAlignment="1">
      <alignment wrapText="1"/>
    </xf>
    <xf numFmtId="165" fontId="0" fillId="3" borderId="11" xfId="1" applyNumberFormat="1" applyFont="1" applyFill="1" applyBorder="1" applyAlignment="1" applyProtection="1">
      <alignment horizontal="right"/>
      <protection locked="0"/>
    </xf>
    <xf numFmtId="0" fontId="0" fillId="0" borderId="12" xfId="0" applyBorder="1" applyAlignment="1" applyProtection="1">
      <alignment horizontal="right"/>
      <protection locked="0"/>
    </xf>
    <xf numFmtId="165" fontId="0" fillId="4" borderId="11" xfId="1" applyNumberFormat="1" applyFont="1" applyFill="1" applyBorder="1" applyAlignment="1" applyProtection="1">
      <alignment horizontal="right"/>
    </xf>
    <xf numFmtId="0" fontId="0" fillId="4" borderId="0" xfId="0" applyFill="1" applyBorder="1" applyAlignment="1" applyProtection="1">
      <alignment horizontal="right"/>
    </xf>
    <xf numFmtId="2" fontId="8" fillId="0" borderId="7" xfId="0" applyNumberFormat="1" applyFont="1" applyBorder="1" applyAlignment="1">
      <alignment horizontal="right" shrinkToFit="1"/>
    </xf>
    <xf numFmtId="0" fontId="0" fillId="0" borderId="7" xfId="0" applyBorder="1" applyAlignment="1">
      <alignment horizontal="right"/>
    </xf>
    <xf numFmtId="0" fontId="0" fillId="0" borderId="8" xfId="0" applyBorder="1" applyAlignment="1">
      <alignment horizontal="right"/>
    </xf>
    <xf numFmtId="165" fontId="0" fillId="3" borderId="11" xfId="0" applyNumberFormat="1" applyFill="1" applyBorder="1" applyAlignment="1" applyProtection="1">
      <alignment horizontal="right"/>
      <protection locked="0"/>
    </xf>
    <xf numFmtId="0" fontId="0" fillId="0" borderId="12" xfId="0" applyBorder="1" applyProtection="1">
      <protection locked="0"/>
    </xf>
    <xf numFmtId="165" fontId="0" fillId="4" borderId="11" xfId="0" applyNumberFormat="1" applyFill="1" applyBorder="1" applyAlignment="1" applyProtection="1">
      <alignment horizontal="right"/>
    </xf>
    <xf numFmtId="0" fontId="0" fillId="4" borderId="0" xfId="0" applyFill="1" applyBorder="1" applyProtection="1"/>
    <xf numFmtId="165" fontId="0" fillId="5" borderId="11" xfId="0" applyNumberFormat="1" applyFill="1" applyBorder="1"/>
    <xf numFmtId="0" fontId="0" fillId="5" borderId="12" xfId="0" applyFill="1" applyBorder="1"/>
    <xf numFmtId="165" fontId="0" fillId="4" borderId="11" xfId="0" applyNumberFormat="1" applyFill="1" applyBorder="1" applyProtection="1"/>
    <xf numFmtId="0" fontId="0" fillId="0" borderId="0" xfId="0" applyAlignment="1">
      <alignment horizontal="left" vertical="top" wrapText="1"/>
    </xf>
    <xf numFmtId="0" fontId="0" fillId="0" borderId="12" xfId="0" applyBorder="1" applyAlignment="1">
      <alignment horizontal="left" vertical="top" wrapText="1"/>
    </xf>
    <xf numFmtId="165" fontId="0" fillId="3" borderId="12" xfId="1" applyNumberFormat="1" applyFont="1" applyFill="1" applyBorder="1" applyAlignment="1" applyProtection="1">
      <alignment horizontal="right"/>
      <protection locked="0"/>
    </xf>
    <xf numFmtId="165" fontId="0" fillId="4" borderId="0" xfId="1" applyNumberFormat="1" applyFont="1" applyFill="1" applyBorder="1" applyAlignment="1" applyProtection="1">
      <alignment horizontal="right"/>
    </xf>
    <xf numFmtId="0" fontId="0" fillId="0" borderId="0" xfId="0" applyAlignment="1">
      <alignment vertical="top" wrapText="1"/>
    </xf>
    <xf numFmtId="165" fontId="0" fillId="3" borderId="13" xfId="1" applyNumberFormat="1" applyFont="1" applyFill="1" applyBorder="1" applyAlignment="1" applyProtection="1">
      <alignment horizontal="right"/>
      <protection locked="0"/>
    </xf>
    <xf numFmtId="0" fontId="0" fillId="0" borderId="14" xfId="0" applyBorder="1" applyProtection="1">
      <protection locked="0"/>
    </xf>
    <xf numFmtId="165" fontId="0" fillId="0" borderId="31" xfId="1" applyNumberFormat="1" applyFont="1" applyFill="1" applyBorder="1" applyAlignment="1" applyProtection="1">
      <alignment horizontal="right"/>
    </xf>
    <xf numFmtId="0" fontId="0" fillId="0" borderId="31" xfId="0" applyFill="1" applyBorder="1" applyProtection="1"/>
    <xf numFmtId="0" fontId="3" fillId="0" borderId="0" xfId="0" applyFont="1" applyAlignment="1">
      <alignment wrapText="1"/>
    </xf>
    <xf numFmtId="0" fontId="0" fillId="0" borderId="0" xfId="0" applyAlignment="1">
      <alignment horizontal="right" wrapText="1"/>
    </xf>
    <xf numFmtId="8" fontId="0" fillId="0" borderId="0" xfId="0" applyNumberFormat="1" applyAlignment="1">
      <alignment horizontal="left"/>
    </xf>
    <xf numFmtId="165" fontId="0" fillId="0" borderId="0" xfId="1" applyNumberFormat="1" applyFont="1" applyFill="1" applyBorder="1" applyAlignment="1" applyProtection="1">
      <alignment horizontal="right"/>
    </xf>
    <xf numFmtId="0" fontId="0" fillId="0" borderId="0" xfId="0" applyFill="1" applyBorder="1" applyProtection="1"/>
    <xf numFmtId="0" fontId="3" fillId="0" borderId="0" xfId="0" applyFont="1" applyAlignment="1">
      <alignment horizontal="center" wrapText="1"/>
    </xf>
    <xf numFmtId="165" fontId="0" fillId="5" borderId="0" xfId="1" applyNumberFormat="1" applyFont="1" applyFill="1" applyAlignment="1">
      <alignment horizontal="right"/>
    </xf>
    <xf numFmtId="0" fontId="0" fillId="5" borderId="0" xfId="0" applyFill="1"/>
    <xf numFmtId="165" fontId="0" fillId="0" borderId="0" xfId="1" applyNumberFormat="1" applyFont="1" applyAlignment="1" applyProtection="1">
      <alignment horizontal="right"/>
    </xf>
    <xf numFmtId="0" fontId="0" fillId="0" borderId="0" xfId="0" applyProtection="1"/>
    <xf numFmtId="0" fontId="3" fillId="9" borderId="32" xfId="0" applyFont="1" applyFill="1" applyBorder="1" applyAlignment="1" applyProtection="1">
      <alignment horizontal="left" wrapText="1"/>
    </xf>
    <xf numFmtId="0" fontId="3" fillId="9" borderId="33" xfId="0" applyFont="1" applyFill="1" applyBorder="1" applyAlignment="1" applyProtection="1">
      <alignment horizontal="left" wrapText="1"/>
    </xf>
    <xf numFmtId="165" fontId="0" fillId="5" borderId="11" xfId="1" applyNumberFormat="1" applyFont="1" applyFill="1" applyBorder="1" applyAlignment="1" applyProtection="1">
      <alignment horizontal="right"/>
    </xf>
    <xf numFmtId="0" fontId="0" fillId="5" borderId="12" xfId="0" applyFill="1" applyBorder="1" applyProtection="1"/>
    <xf numFmtId="165" fontId="0" fillId="5" borderId="13" xfId="1" applyNumberFormat="1" applyFont="1" applyFill="1" applyBorder="1" applyAlignment="1">
      <alignment horizontal="right"/>
    </xf>
    <xf numFmtId="0" fontId="0" fillId="5" borderId="14" xfId="0" applyFill="1" applyBorder="1"/>
    <xf numFmtId="165" fontId="0" fillId="4" borderId="0" xfId="1" applyNumberFormat="1" applyFont="1" applyFill="1" applyAlignment="1">
      <alignment horizontal="right"/>
    </xf>
    <xf numFmtId="0" fontId="0" fillId="4" borderId="0" xfId="0" applyFill="1"/>
    <xf numFmtId="165" fontId="0" fillId="0" borderId="0" xfId="1" applyNumberFormat="1" applyFont="1" applyAlignment="1">
      <alignment horizontal="right"/>
    </xf>
    <xf numFmtId="0" fontId="0" fillId="0" borderId="0" xfId="0"/>
    <xf numFmtId="165" fontId="11" fillId="6" borderId="22" xfId="0" applyNumberFormat="1" applyFont="1" applyFill="1" applyBorder="1" applyAlignment="1" applyProtection="1">
      <alignment horizontal="right"/>
    </xf>
    <xf numFmtId="165" fontId="11" fillId="6" borderId="23" xfId="0" applyNumberFormat="1" applyFont="1" applyFill="1" applyBorder="1" applyAlignment="1" applyProtection="1">
      <alignment horizontal="right"/>
    </xf>
    <xf numFmtId="165" fontId="11" fillId="6" borderId="24" xfId="0" applyNumberFormat="1" applyFont="1" applyFill="1" applyBorder="1" applyAlignment="1" applyProtection="1">
      <alignment horizontal="right"/>
    </xf>
    <xf numFmtId="0" fontId="11" fillId="8" borderId="25" xfId="0" applyFont="1" applyFill="1" applyBorder="1" applyAlignment="1">
      <alignment horizontal="left"/>
    </xf>
    <xf numFmtId="0" fontId="11" fillId="8" borderId="17" xfId="0" applyFont="1" applyFill="1" applyBorder="1" applyAlignment="1">
      <alignment horizontal="left"/>
    </xf>
    <xf numFmtId="0" fontId="11" fillId="8" borderId="26" xfId="0" applyFont="1" applyFill="1" applyBorder="1" applyAlignment="1">
      <alignment horizontal="left"/>
    </xf>
    <xf numFmtId="0" fontId="11" fillId="8" borderId="27" xfId="0" applyFont="1" applyFill="1" applyBorder="1" applyAlignment="1">
      <alignment horizontal="left"/>
    </xf>
    <xf numFmtId="0" fontId="11" fillId="8" borderId="20" xfId="0" applyFont="1" applyFill="1" applyBorder="1" applyAlignment="1">
      <alignment horizontal="left"/>
    </xf>
    <xf numFmtId="0" fontId="11" fillId="8" borderId="28" xfId="0" applyFont="1" applyFill="1" applyBorder="1" applyAlignment="1">
      <alignment horizontal="left"/>
    </xf>
    <xf numFmtId="0" fontId="11" fillId="8" borderId="29" xfId="0" applyFont="1" applyFill="1" applyBorder="1" applyAlignment="1">
      <alignment horizontal="left"/>
    </xf>
    <xf numFmtId="0" fontId="11" fillId="8" borderId="23" xfId="0" applyFont="1" applyFill="1" applyBorder="1" applyAlignment="1">
      <alignment horizontal="left"/>
    </xf>
    <xf numFmtId="0" fontId="11" fillId="8" borderId="30" xfId="0" applyFont="1" applyFill="1" applyBorder="1" applyAlignment="1">
      <alignment horizontal="left"/>
    </xf>
    <xf numFmtId="165" fontId="11" fillId="6" borderId="16" xfId="0" applyNumberFormat="1" applyFont="1" applyFill="1" applyBorder="1" applyAlignment="1" applyProtection="1">
      <alignment horizontal="right"/>
      <protection locked="0"/>
    </xf>
    <xf numFmtId="165" fontId="11" fillId="6" borderId="17" xfId="0" applyNumberFormat="1" applyFont="1" applyFill="1" applyBorder="1" applyAlignment="1" applyProtection="1">
      <alignment horizontal="right"/>
      <protection locked="0"/>
    </xf>
    <xf numFmtId="165" fontId="11" fillId="6" borderId="18" xfId="0" applyNumberFormat="1" applyFont="1" applyFill="1" applyBorder="1" applyAlignment="1" applyProtection="1">
      <alignment horizontal="right"/>
      <protection locked="0"/>
    </xf>
    <xf numFmtId="165" fontId="11" fillId="6" borderId="19" xfId="0" applyNumberFormat="1" applyFont="1" applyFill="1" applyBorder="1" applyAlignment="1" applyProtection="1">
      <alignment horizontal="right"/>
      <protection locked="0"/>
    </xf>
    <xf numFmtId="165" fontId="11" fillId="6" borderId="20" xfId="0" applyNumberFormat="1" applyFont="1" applyFill="1" applyBorder="1" applyAlignment="1" applyProtection="1">
      <alignment horizontal="right"/>
      <protection locked="0"/>
    </xf>
    <xf numFmtId="165" fontId="11" fillId="6" borderId="21" xfId="0" applyNumberFormat="1" applyFont="1" applyFill="1" applyBorder="1" applyAlignment="1" applyProtection="1">
      <alignment horizontal="righ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3</xdr:row>
          <xdr:rowOff>0</xdr:rowOff>
        </xdr:from>
        <xdr:to>
          <xdr:col>11</xdr:col>
          <xdr:colOff>304800</xdr:colOff>
          <xdr:row>3</xdr:row>
          <xdr:rowOff>257175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3</xdr:row>
          <xdr:rowOff>0</xdr:rowOff>
        </xdr:from>
        <xdr:to>
          <xdr:col>11</xdr:col>
          <xdr:colOff>304800</xdr:colOff>
          <xdr:row>3</xdr:row>
          <xdr:rowOff>257175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xdr:row>
          <xdr:rowOff>0</xdr:rowOff>
        </xdr:from>
        <xdr:to>
          <xdr:col>12</xdr:col>
          <xdr:colOff>1676400</xdr:colOff>
          <xdr:row>3</xdr:row>
          <xdr:rowOff>47625</xdr:rowOff>
        </xdr:to>
        <xdr:sp macro="" textlink="">
          <xdr:nvSpPr>
            <xdr:cNvPr id="7171" name="Button 3" descr="Save Prior NMPC"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FF00FF"/>
                  </a:solidFill>
                  <a:latin typeface="Calibri"/>
                  <a:cs typeface="Calibri"/>
                </a:rPr>
                <a:t>Save Old NMPC (ONLY use on copy)</a:t>
              </a:r>
            </a:p>
            <a:p>
              <a:pPr algn="ctr" rtl="0">
                <a:defRPr sz="1000"/>
              </a:pPr>
              <a:endParaRPr lang="en-US" sz="900" b="0" i="0" u="none" strike="noStrike" baseline="0">
                <a:solidFill>
                  <a:srgbClr val="FF00FF"/>
                </a:solidFill>
                <a:latin typeface="Calibri"/>
                <a:cs typeface="Calibri"/>
              </a:endParaRP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xdr:row>
          <xdr:rowOff>0</xdr:rowOff>
        </xdr:from>
        <xdr:to>
          <xdr:col>12</xdr:col>
          <xdr:colOff>1676400</xdr:colOff>
          <xdr:row>3</xdr:row>
          <xdr:rowOff>47625</xdr:rowOff>
        </xdr:to>
        <xdr:sp macro="" textlink="">
          <xdr:nvSpPr>
            <xdr:cNvPr id="7172" name="Button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SAVE OLD NMPC (ONLY AFTER COPYING!)</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523875</xdr:colOff>
          <xdr:row>11</xdr:row>
          <xdr:rowOff>123825</xdr:rowOff>
        </xdr:from>
        <xdr:to>
          <xdr:col>15</xdr:col>
          <xdr:colOff>142875</xdr:colOff>
          <xdr:row>13</xdr:row>
          <xdr:rowOff>0</xdr:rowOff>
        </xdr:to>
        <xdr:sp macro="" textlink="">
          <xdr:nvSpPr>
            <xdr:cNvPr id="10244" name="Object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949B-AE17-443D-92D9-A70C6A726FE0}">
  <sheetPr codeName="Sheet7">
    <pageSetUpPr fitToPage="1"/>
  </sheetPr>
  <dimension ref="A1:O57"/>
  <sheetViews>
    <sheetView showGridLines="0" tabSelected="1" workbookViewId="0">
      <selection activeCell="D7" sqref="D7"/>
    </sheetView>
  </sheetViews>
  <sheetFormatPr defaultRowHeight="15" x14ac:dyDescent="0.25"/>
  <cols>
    <col min="1" max="1" width="6.28515625" style="26" customWidth="1"/>
    <col min="2" max="2" width="19.85546875" style="48" customWidth="1"/>
    <col min="3" max="3" width="60.7109375" style="48" customWidth="1"/>
    <col min="4" max="4" width="11.5703125" style="50" customWidth="1"/>
    <col min="5" max="5" width="15" style="50" customWidth="1"/>
    <col min="6" max="6" width="11.5703125" style="50" customWidth="1"/>
    <col min="7" max="7" width="14.42578125" style="50" customWidth="1"/>
    <col min="8" max="8" width="36.5703125" style="50" customWidth="1"/>
    <col min="9" max="9" width="14.42578125" style="1" customWidth="1"/>
    <col min="10" max="10" width="11.85546875" style="50" customWidth="1"/>
    <col min="11" max="11" width="17.140625" style="50" customWidth="1"/>
    <col min="12" max="12" width="12" style="50" customWidth="1"/>
    <col min="13" max="13" width="26.140625" style="50" customWidth="1"/>
    <col min="14" max="14" width="23.28515625" style="50" customWidth="1"/>
    <col min="15" max="15" width="12.5703125" style="50" customWidth="1"/>
    <col min="16" max="16384" width="9.140625" style="50"/>
  </cols>
  <sheetData>
    <row r="1" spans="1:13" ht="23.25" x14ac:dyDescent="0.35">
      <c r="A1" s="32" t="s">
        <v>41</v>
      </c>
      <c r="B1" s="97" t="s">
        <v>67</v>
      </c>
      <c r="C1" s="97"/>
      <c r="D1" s="97"/>
      <c r="E1" s="97"/>
      <c r="F1" s="97"/>
      <c r="G1" s="97"/>
      <c r="H1" s="97"/>
      <c r="I1" s="97"/>
      <c r="J1" s="97"/>
      <c r="K1" s="97"/>
      <c r="L1" s="52"/>
      <c r="M1" s="61"/>
    </row>
    <row r="2" spans="1:13" ht="23.25" x14ac:dyDescent="0.35">
      <c r="A2" s="32" t="s">
        <v>42</v>
      </c>
      <c r="B2" s="98" t="s">
        <v>68</v>
      </c>
      <c r="C2" s="98"/>
      <c r="D2" s="98"/>
      <c r="E2" s="98"/>
      <c r="F2" s="98"/>
      <c r="G2" s="98"/>
      <c r="H2" s="98"/>
      <c r="I2" s="98"/>
      <c r="J2" s="98"/>
      <c r="K2" s="98"/>
      <c r="L2" s="53"/>
    </row>
    <row r="3" spans="1:13" ht="23.25" x14ac:dyDescent="0.35">
      <c r="B3" s="98" t="s">
        <v>9</v>
      </c>
      <c r="C3" s="98"/>
      <c r="D3" s="98"/>
      <c r="E3" s="98"/>
      <c r="F3" s="98"/>
      <c r="G3" s="98"/>
      <c r="H3" s="98"/>
      <c r="I3" s="98"/>
      <c r="J3" s="98"/>
      <c r="K3" s="98"/>
      <c r="L3" s="53"/>
    </row>
    <row r="4" spans="1:13" ht="23.25" x14ac:dyDescent="0.35">
      <c r="B4" s="53"/>
      <c r="C4" s="53"/>
      <c r="D4" s="53"/>
      <c r="E4" s="53"/>
      <c r="F4" s="53" t="s">
        <v>11</v>
      </c>
      <c r="G4" s="53"/>
      <c r="H4" s="53"/>
      <c r="I4" s="53"/>
      <c r="J4" s="53"/>
      <c r="K4" s="53"/>
      <c r="L4" s="53"/>
    </row>
    <row r="5" spans="1:13" x14ac:dyDescent="0.25">
      <c r="B5" s="99"/>
      <c r="C5" s="100"/>
      <c r="D5" s="100"/>
      <c r="E5" s="100"/>
      <c r="F5" s="100"/>
      <c r="G5" s="100"/>
      <c r="H5" s="100"/>
      <c r="I5" s="100"/>
      <c r="J5" s="100"/>
      <c r="K5" s="100"/>
      <c r="L5" s="100"/>
    </row>
    <row r="6" spans="1:13" x14ac:dyDescent="0.25">
      <c r="A6" s="26" t="s">
        <v>29</v>
      </c>
      <c r="D6" s="1" t="s">
        <v>2</v>
      </c>
      <c r="E6" s="1" t="s">
        <v>3</v>
      </c>
    </row>
    <row r="7" spans="1:13" ht="15" customHeight="1" x14ac:dyDescent="0.25">
      <c r="A7" s="26">
        <v>1</v>
      </c>
      <c r="B7" s="115" t="s">
        <v>1</v>
      </c>
      <c r="C7" s="115"/>
      <c r="D7" s="7">
        <v>10</v>
      </c>
      <c r="E7" s="7">
        <v>2023</v>
      </c>
      <c r="F7" s="6">
        <f>DATE(E7,D7,1)</f>
        <v>45200</v>
      </c>
    </row>
    <row r="8" spans="1:13" ht="15" customHeight="1" thickBot="1" x14ac:dyDescent="0.3">
      <c r="B8" s="51"/>
      <c r="C8" s="51"/>
      <c r="E8" s="31"/>
      <c r="F8" s="31"/>
      <c r="G8" s="6"/>
    </row>
    <row r="9" spans="1:13" ht="15" customHeight="1" thickTop="1" thickBot="1" x14ac:dyDescent="0.3">
      <c r="B9" s="51"/>
      <c r="C9" s="51"/>
      <c r="D9" s="101" t="s">
        <v>61</v>
      </c>
      <c r="E9" s="102"/>
      <c r="F9" s="107"/>
      <c r="G9" s="108"/>
    </row>
    <row r="10" spans="1:13" ht="15" customHeight="1" thickTop="1" x14ac:dyDescent="0.3">
      <c r="B10" s="51"/>
      <c r="C10" s="51"/>
      <c r="D10" s="103"/>
      <c r="E10" s="104"/>
      <c r="F10" s="107"/>
      <c r="G10" s="108"/>
      <c r="I10" s="109" t="s">
        <v>39</v>
      </c>
      <c r="J10" s="110"/>
      <c r="K10" s="110"/>
      <c r="L10" s="111"/>
    </row>
    <row r="11" spans="1:13" ht="13.5" customHeight="1" thickBot="1" x14ac:dyDescent="0.35">
      <c r="D11" s="105"/>
      <c r="E11" s="106"/>
      <c r="F11" s="107"/>
      <c r="G11" s="108"/>
      <c r="I11" s="112" t="s">
        <v>10</v>
      </c>
      <c r="J11" s="113"/>
      <c r="K11" s="113"/>
      <c r="L11" s="114"/>
    </row>
    <row r="12" spans="1:13" ht="24" customHeight="1" thickTop="1" thickBot="1" x14ac:dyDescent="0.35">
      <c r="A12" s="26">
        <v>2</v>
      </c>
      <c r="B12" s="116" t="s">
        <v>12</v>
      </c>
      <c r="C12" s="116"/>
      <c r="D12" s="117">
        <v>0</v>
      </c>
      <c r="E12" s="118"/>
      <c r="F12" s="119"/>
      <c r="G12" s="120"/>
      <c r="H12" s="27" t="str">
        <f>IF(D12+F12-0.01&gt;MAX(D12:G12),"ERROR.  ONLY COMPLETE ONE COLUMN"," ")</f>
        <v xml:space="preserve"> </v>
      </c>
      <c r="I12" s="33" t="s">
        <v>41</v>
      </c>
      <c r="J12" s="121" t="s">
        <v>43</v>
      </c>
      <c r="K12" s="122"/>
      <c r="L12" s="123"/>
    </row>
    <row r="13" spans="1:13" ht="16.5" thickTop="1" thickBot="1" x14ac:dyDescent="0.3">
      <c r="A13" s="26">
        <v>3</v>
      </c>
      <c r="B13" s="116" t="s">
        <v>40</v>
      </c>
      <c r="C13" s="116"/>
      <c r="D13" s="117">
        <v>0</v>
      </c>
      <c r="E13" s="118"/>
      <c r="F13" s="119"/>
      <c r="G13" s="120"/>
      <c r="H13" s="27" t="str">
        <f t="shared" ref="H13:H25" si="0">IF(D13+F13-0.01&gt;MAX(D13:G13),"ERROR.  ONLY COMPLETE ONE COLUMN"," ")</f>
        <v xml:space="preserve"> </v>
      </c>
      <c r="I13" s="1" t="s">
        <v>41</v>
      </c>
    </row>
    <row r="14" spans="1:13" ht="19.5" thickTop="1" x14ac:dyDescent="0.3">
      <c r="A14" s="26">
        <v>4</v>
      </c>
      <c r="B14" s="116" t="s">
        <v>36</v>
      </c>
      <c r="C14" s="116"/>
      <c r="D14" s="117">
        <v>0</v>
      </c>
      <c r="E14" s="118"/>
      <c r="F14" s="119"/>
      <c r="G14" s="120"/>
      <c r="H14" s="27" t="str">
        <f t="shared" si="0"/>
        <v xml:space="preserve"> </v>
      </c>
      <c r="I14" s="109" t="s">
        <v>10</v>
      </c>
      <c r="J14" s="110"/>
      <c r="K14" s="110"/>
      <c r="L14" s="111"/>
    </row>
    <row r="15" spans="1:13" x14ac:dyDescent="0.25">
      <c r="A15" s="26">
        <v>5</v>
      </c>
      <c r="B15" s="116" t="s">
        <v>37</v>
      </c>
      <c r="C15" s="116"/>
      <c r="D15" s="124">
        <v>0</v>
      </c>
      <c r="E15" s="125"/>
      <c r="F15" s="126"/>
      <c r="G15" s="127"/>
      <c r="H15" s="27" t="str">
        <f t="shared" si="0"/>
        <v xml:space="preserve"> </v>
      </c>
      <c r="I15" s="81" t="s">
        <v>17</v>
      </c>
      <c r="J15" s="82"/>
      <c r="K15" s="83">
        <f>+F7</f>
        <v>45200</v>
      </c>
      <c r="L15" s="84">
        <f>+M42</f>
        <v>0</v>
      </c>
    </row>
    <row r="16" spans="1:13" x14ac:dyDescent="0.25">
      <c r="B16" s="116" t="s">
        <v>38</v>
      </c>
      <c r="C16" s="116"/>
      <c r="D16" s="128">
        <f>+D15+D14+D13+D12</f>
        <v>0</v>
      </c>
      <c r="E16" s="129"/>
      <c r="F16" s="130"/>
      <c r="G16" s="127"/>
      <c r="H16" s="27" t="str">
        <f t="shared" si="0"/>
        <v xml:space="preserve"> </v>
      </c>
      <c r="I16" s="81" t="s">
        <v>18</v>
      </c>
      <c r="J16" s="85"/>
      <c r="K16" s="85"/>
      <c r="L16" s="84">
        <f>+D25+F25</f>
        <v>0</v>
      </c>
    </row>
    <row r="17" spans="1:15" x14ac:dyDescent="0.25">
      <c r="D17" s="76"/>
      <c r="E17" s="57"/>
      <c r="F17" s="95"/>
      <c r="G17" s="78"/>
      <c r="H17" s="27" t="str">
        <f t="shared" si="0"/>
        <v xml:space="preserve"> </v>
      </c>
      <c r="I17" s="86" t="s">
        <v>81</v>
      </c>
      <c r="J17" s="87"/>
      <c r="K17" s="87"/>
      <c r="L17" s="88">
        <f>+L15-L16</f>
        <v>0</v>
      </c>
    </row>
    <row r="18" spans="1:15" x14ac:dyDescent="0.25">
      <c r="A18" s="26">
        <v>6</v>
      </c>
      <c r="B18" s="116" t="s">
        <v>32</v>
      </c>
      <c r="C18" s="116"/>
      <c r="D18" s="117">
        <v>0</v>
      </c>
      <c r="E18" s="125"/>
      <c r="F18" s="119"/>
      <c r="G18" s="127"/>
      <c r="H18" s="27" t="str">
        <f t="shared" si="0"/>
        <v xml:space="preserve"> </v>
      </c>
      <c r="I18" s="81" t="s">
        <v>21</v>
      </c>
      <c r="J18" s="85"/>
      <c r="K18" s="85"/>
      <c r="L18" s="84">
        <f>+D37/12</f>
        <v>0</v>
      </c>
    </row>
    <row r="19" spans="1:15" ht="15.75" customHeight="1" x14ac:dyDescent="0.25">
      <c r="A19" s="26">
        <v>7</v>
      </c>
      <c r="B19" s="131" t="s">
        <v>27</v>
      </c>
      <c r="C19" s="132"/>
      <c r="D19" s="117">
        <v>0</v>
      </c>
      <c r="E19" s="133"/>
      <c r="F19" s="119"/>
      <c r="G19" s="134"/>
      <c r="H19" s="27" t="s">
        <v>5</v>
      </c>
      <c r="I19" s="81" t="s">
        <v>22</v>
      </c>
      <c r="J19" s="85"/>
      <c r="K19" s="85"/>
      <c r="L19" s="84">
        <f>+L17/12</f>
        <v>0</v>
      </c>
      <c r="M19" s="17"/>
      <c r="N19" s="10"/>
      <c r="O19" s="18"/>
    </row>
    <row r="20" spans="1:15" ht="17.25" customHeight="1" x14ac:dyDescent="0.25">
      <c r="A20" s="26">
        <v>8</v>
      </c>
      <c r="B20" s="135" t="s">
        <v>28</v>
      </c>
      <c r="C20" s="135"/>
      <c r="D20" s="117">
        <v>0</v>
      </c>
      <c r="E20" s="125"/>
      <c r="F20" s="119"/>
      <c r="G20" s="127"/>
      <c r="H20" s="27" t="s">
        <v>5</v>
      </c>
      <c r="I20" s="81" t="s">
        <v>25</v>
      </c>
      <c r="J20" s="82"/>
      <c r="K20" s="82"/>
      <c r="L20" s="84">
        <f>+L18+L19-D12-D13</f>
        <v>0</v>
      </c>
      <c r="M20" s="17"/>
      <c r="N20" s="10"/>
      <c r="O20" s="18"/>
    </row>
    <row r="21" spans="1:15" ht="17.25" customHeight="1" thickBot="1" x14ac:dyDescent="0.3">
      <c r="A21" s="26">
        <v>9</v>
      </c>
      <c r="B21" s="116" t="s">
        <v>26</v>
      </c>
      <c r="C21" s="116"/>
      <c r="D21" s="136">
        <v>0</v>
      </c>
      <c r="E21" s="137"/>
      <c r="F21" s="119"/>
      <c r="G21" s="127"/>
      <c r="H21" s="27" t="str">
        <f t="shared" si="0"/>
        <v xml:space="preserve"> </v>
      </c>
      <c r="I21" s="89" t="s">
        <v>35</v>
      </c>
      <c r="J21" s="90"/>
      <c r="K21" s="90"/>
      <c r="L21" s="91">
        <f>+D14+F14</f>
        <v>0</v>
      </c>
      <c r="O21" s="18"/>
    </row>
    <row r="22" spans="1:15" ht="17.25" customHeight="1" thickTop="1" thickBot="1" x14ac:dyDescent="0.3">
      <c r="B22" s="135"/>
      <c r="C22" s="135"/>
      <c r="D22" s="138"/>
      <c r="E22" s="139"/>
      <c r="F22" s="134"/>
      <c r="G22" s="127"/>
      <c r="H22" s="27" t="str">
        <f t="shared" si="0"/>
        <v xml:space="preserve"> </v>
      </c>
      <c r="I22" s="89" t="s">
        <v>20</v>
      </c>
      <c r="J22" s="90"/>
      <c r="K22" s="90"/>
      <c r="L22" s="91">
        <f>+L18+L19+L21+D15+F15</f>
        <v>0</v>
      </c>
      <c r="O22" s="18"/>
    </row>
    <row r="23" spans="1:15" ht="31.5" customHeight="1" thickTop="1" thickBot="1" x14ac:dyDescent="0.3">
      <c r="B23" s="116"/>
      <c r="C23" s="116"/>
      <c r="D23" s="143"/>
      <c r="E23" s="144"/>
      <c r="F23" s="134"/>
      <c r="G23" s="127"/>
      <c r="H23" s="27" t="str">
        <f t="shared" si="0"/>
        <v xml:space="preserve"> </v>
      </c>
      <c r="I23" s="150" t="s">
        <v>69</v>
      </c>
      <c r="J23" s="151"/>
      <c r="K23" s="151"/>
      <c r="L23" s="92">
        <f>+L22-L19</f>
        <v>0</v>
      </c>
      <c r="O23" s="18"/>
    </row>
    <row r="24" spans="1:15" ht="15.75" customHeight="1" thickTop="1" x14ac:dyDescent="0.25">
      <c r="D24" s="79"/>
      <c r="E24" s="80"/>
      <c r="F24" s="80"/>
      <c r="G24" s="82"/>
      <c r="H24" s="27"/>
      <c r="O24" s="18"/>
    </row>
    <row r="25" spans="1:15" ht="22.5" customHeight="1" x14ac:dyDescent="0.25">
      <c r="B25" s="145" t="s">
        <v>15</v>
      </c>
      <c r="C25" s="145"/>
      <c r="D25" s="146">
        <f>+D18+D19-D20+D21-D22+D23</f>
        <v>0</v>
      </c>
      <c r="E25" s="147"/>
      <c r="F25" s="148"/>
      <c r="G25" s="149"/>
      <c r="H25" s="27" t="str">
        <f t="shared" si="0"/>
        <v xml:space="preserve"> </v>
      </c>
    </row>
    <row r="26" spans="1:15" x14ac:dyDescent="0.25">
      <c r="D26" s="49"/>
      <c r="E26" s="3"/>
      <c r="F26" s="80"/>
      <c r="G26" s="82"/>
      <c r="H26" s="27"/>
    </row>
    <row r="27" spans="1:15" x14ac:dyDescent="0.25">
      <c r="D27" s="49"/>
      <c r="E27" s="3"/>
      <c r="F27" s="80"/>
      <c r="G27" s="82"/>
    </row>
    <row r="28" spans="1:15" ht="30" x14ac:dyDescent="0.25">
      <c r="B28" s="140" t="s">
        <v>13</v>
      </c>
      <c r="C28" s="116"/>
      <c r="D28" s="10" t="s">
        <v>4</v>
      </c>
      <c r="E28" s="10" t="s">
        <v>2</v>
      </c>
      <c r="F28" s="10" t="s">
        <v>3</v>
      </c>
      <c r="G28" s="54" t="s">
        <v>7</v>
      </c>
      <c r="I28" s="47" t="s">
        <v>2</v>
      </c>
      <c r="J28" s="47" t="s">
        <v>24</v>
      </c>
      <c r="K28" s="47" t="s">
        <v>6</v>
      </c>
      <c r="L28" s="47" t="s">
        <v>8</v>
      </c>
      <c r="M28" s="47" t="s">
        <v>16</v>
      </c>
      <c r="N28" s="141" t="s">
        <v>23</v>
      </c>
      <c r="O28" s="141"/>
    </row>
    <row r="29" spans="1:15" x14ac:dyDescent="0.25">
      <c r="A29" s="26">
        <v>11</v>
      </c>
      <c r="B29" s="34" t="s">
        <v>48</v>
      </c>
      <c r="C29" s="35" t="s">
        <v>57</v>
      </c>
      <c r="D29" s="8">
        <v>0</v>
      </c>
      <c r="E29" s="15">
        <v>0</v>
      </c>
      <c r="F29" s="9">
        <v>0</v>
      </c>
      <c r="G29" s="6">
        <f t="shared" ref="G29:G36" si="1">IF(E29=0,0,DATE(F29,E29,1))</f>
        <v>0</v>
      </c>
      <c r="H29" s="23" t="str">
        <f t="shared" ref="H29:H36" si="2">IF(D29=0," ",IF(G29-F$7&gt;366, "ERROR.  DATE IS AFTER 12 MONTHS",IF(G29-F$7&lt;0, "ERROR.  DATE IS BEFORE FORECAST PERIOD"," ")))</f>
        <v xml:space="preserve"> </v>
      </c>
      <c r="I29" s="47"/>
      <c r="J29" s="47"/>
      <c r="K29" s="47"/>
      <c r="L29" s="47"/>
      <c r="M29" s="47"/>
      <c r="N29" s="47"/>
      <c r="O29" s="47"/>
    </row>
    <row r="30" spans="1:15" x14ac:dyDescent="0.25">
      <c r="A30" s="26">
        <v>12</v>
      </c>
      <c r="B30" s="34" t="s">
        <v>50</v>
      </c>
      <c r="C30" s="35" t="s">
        <v>57</v>
      </c>
      <c r="D30" s="8">
        <v>0</v>
      </c>
      <c r="E30" s="15">
        <v>0</v>
      </c>
      <c r="F30" s="9">
        <v>0</v>
      </c>
      <c r="G30" s="6">
        <f t="shared" si="1"/>
        <v>0</v>
      </c>
      <c r="H30" s="23" t="str">
        <f t="shared" si="2"/>
        <v xml:space="preserve"> </v>
      </c>
      <c r="I30" s="6">
        <f>DATE($E$7,$D$7,1)</f>
        <v>45200</v>
      </c>
      <c r="J30" s="12">
        <f>+D37/12+D$14+F$14</f>
        <v>0</v>
      </c>
      <c r="K30" s="12">
        <f>IF(G$29=I30,D$29)+IF(G$30=I30,D$30,0)+IF(G$31=I30,D$31,0)+IF(G$34=I30,D$34,0)+IF(G$35=I30,D$35,0)+IF(G$36=I30,D$36,0)+IF(G$32=I30,D$32,0)+IF(G$33=I30,D$33,0)+D$14+F$14</f>
        <v>0</v>
      </c>
      <c r="L30" s="13">
        <f>IF(I12="NO", 0, +D37/6)</f>
        <v>0</v>
      </c>
      <c r="M30" s="12">
        <f>(+J30-K30-L30-M29)*-1</f>
        <v>0</v>
      </c>
      <c r="N30" s="24" t="str">
        <f t="shared" ref="N30:N41" si="3">IF(M30-0.01&lt;D$25,"","FUNDS SHORTFALL")</f>
        <v/>
      </c>
      <c r="O30" s="24" t="str">
        <f t="shared" ref="O30:O39" si="4">IF(+M30-D$25-0.01&gt;0,+M30-D$25," ")</f>
        <v xml:space="preserve"> </v>
      </c>
    </row>
    <row r="31" spans="1:15" x14ac:dyDescent="0.25">
      <c r="A31" s="26">
        <v>13</v>
      </c>
      <c r="B31" s="34" t="s">
        <v>54</v>
      </c>
      <c r="C31" s="35" t="s">
        <v>57</v>
      </c>
      <c r="D31" s="8">
        <v>0</v>
      </c>
      <c r="E31" s="15">
        <v>0</v>
      </c>
      <c r="F31" s="9">
        <v>0</v>
      </c>
      <c r="G31" s="6">
        <f t="shared" si="1"/>
        <v>0</v>
      </c>
      <c r="H31" s="23" t="str">
        <f t="shared" si="2"/>
        <v xml:space="preserve"> </v>
      </c>
      <c r="I31" s="6">
        <f>DATE($E$7,$D$7+1,1)</f>
        <v>45231</v>
      </c>
      <c r="J31" s="12">
        <f>+J30</f>
        <v>0</v>
      </c>
      <c r="K31" s="12">
        <f t="shared" ref="K31:K41" si="5">IF(G$29=I31,D$29)+IF(G$30=I31,D$30,0)+IF(G$31=I31,D$31,0)+IF(G$34=I31,D$34,0)+IF(G$35=I31,D$35,0)+IF(G$36=I31,D$36,0)+IF(G$32=I31,D$32,0)+IF(G$33=I31,D$33,0)+D$14+F$14</f>
        <v>0</v>
      </c>
      <c r="L31" s="13"/>
      <c r="M31" s="12">
        <f t="shared" ref="M31:M41" si="6">(+J31-K31-L31-M30)*-1</f>
        <v>0</v>
      </c>
      <c r="N31" s="24" t="str">
        <f t="shared" si="3"/>
        <v/>
      </c>
      <c r="O31" s="24" t="str">
        <f t="shared" si="4"/>
        <v xml:space="preserve"> </v>
      </c>
    </row>
    <row r="32" spans="1:15" x14ac:dyDescent="0.25">
      <c r="A32" s="26">
        <v>14</v>
      </c>
      <c r="B32" s="34" t="s">
        <v>52</v>
      </c>
      <c r="C32" s="35" t="s">
        <v>57</v>
      </c>
      <c r="D32" s="8">
        <v>0</v>
      </c>
      <c r="E32" s="15">
        <v>0</v>
      </c>
      <c r="F32" s="9">
        <v>0</v>
      </c>
      <c r="G32" s="6">
        <f t="shared" si="1"/>
        <v>0</v>
      </c>
      <c r="H32" s="23" t="str">
        <f t="shared" si="2"/>
        <v xml:space="preserve"> </v>
      </c>
      <c r="I32" s="6">
        <f>DATE($E$7,$D$7+2,1)</f>
        <v>45261</v>
      </c>
      <c r="J32" s="12">
        <f t="shared" ref="J32:J41" si="7">+J31</f>
        <v>0</v>
      </c>
      <c r="K32" s="12">
        <f t="shared" si="5"/>
        <v>0</v>
      </c>
      <c r="L32" s="13"/>
      <c r="M32" s="12">
        <f t="shared" si="6"/>
        <v>0</v>
      </c>
      <c r="N32" s="24" t="str">
        <f t="shared" si="3"/>
        <v/>
      </c>
      <c r="O32" s="24" t="str">
        <f t="shared" si="4"/>
        <v xml:space="preserve"> </v>
      </c>
    </row>
    <row r="33" spans="1:15" x14ac:dyDescent="0.25">
      <c r="A33" s="26">
        <v>15</v>
      </c>
      <c r="B33" s="34" t="s">
        <v>56</v>
      </c>
      <c r="C33" s="35" t="s">
        <v>57</v>
      </c>
      <c r="D33" s="8">
        <v>0</v>
      </c>
      <c r="E33" s="15">
        <v>0</v>
      </c>
      <c r="F33" s="9">
        <v>0</v>
      </c>
      <c r="G33" s="6">
        <f t="shared" si="1"/>
        <v>0</v>
      </c>
      <c r="H33" s="23" t="str">
        <f t="shared" si="2"/>
        <v xml:space="preserve"> </v>
      </c>
      <c r="I33" s="6">
        <f>DATE($E$7,$D$7+3,1)</f>
        <v>45292</v>
      </c>
      <c r="J33" s="12">
        <f t="shared" si="7"/>
        <v>0</v>
      </c>
      <c r="K33" s="12">
        <f t="shared" si="5"/>
        <v>0</v>
      </c>
      <c r="L33" s="13"/>
      <c r="M33" s="12">
        <f t="shared" si="6"/>
        <v>0</v>
      </c>
      <c r="N33" s="24" t="str">
        <f t="shared" si="3"/>
        <v/>
      </c>
      <c r="O33" s="24" t="str">
        <f t="shared" si="4"/>
        <v xml:space="preserve"> </v>
      </c>
    </row>
    <row r="34" spans="1:15" ht="14.25" customHeight="1" x14ac:dyDescent="0.25">
      <c r="A34" s="26">
        <v>16</v>
      </c>
      <c r="B34" s="34" t="s">
        <v>56</v>
      </c>
      <c r="C34" s="35" t="s">
        <v>57</v>
      </c>
      <c r="D34" s="8">
        <v>0</v>
      </c>
      <c r="E34" s="15">
        <v>0</v>
      </c>
      <c r="F34" s="9">
        <v>0</v>
      </c>
      <c r="G34" s="6">
        <f t="shared" si="1"/>
        <v>0</v>
      </c>
      <c r="H34" s="23" t="str">
        <f t="shared" si="2"/>
        <v xml:space="preserve"> </v>
      </c>
      <c r="I34" s="6">
        <f>DATE($E$7,$D$7+4,1)</f>
        <v>45323</v>
      </c>
      <c r="J34" s="12">
        <f t="shared" si="7"/>
        <v>0</v>
      </c>
      <c r="K34" s="12">
        <f t="shared" si="5"/>
        <v>0</v>
      </c>
      <c r="L34" s="13"/>
      <c r="M34" s="12">
        <f t="shared" si="6"/>
        <v>0</v>
      </c>
      <c r="N34" s="24" t="str">
        <f t="shared" si="3"/>
        <v/>
      </c>
      <c r="O34" s="24" t="str">
        <f t="shared" si="4"/>
        <v xml:space="preserve"> </v>
      </c>
    </row>
    <row r="35" spans="1:15" x14ac:dyDescent="0.25">
      <c r="A35" s="26">
        <v>17</v>
      </c>
      <c r="B35" s="34" t="s">
        <v>56</v>
      </c>
      <c r="C35" s="35" t="s">
        <v>57</v>
      </c>
      <c r="D35" s="8">
        <v>0</v>
      </c>
      <c r="E35" s="15">
        <v>0</v>
      </c>
      <c r="F35" s="9">
        <v>0</v>
      </c>
      <c r="G35" s="6">
        <f t="shared" si="1"/>
        <v>0</v>
      </c>
      <c r="H35" s="23" t="str">
        <f t="shared" si="2"/>
        <v xml:space="preserve"> </v>
      </c>
      <c r="I35" s="6">
        <f>DATE($E$7,$D$7+5,1)</f>
        <v>45352</v>
      </c>
      <c r="J35" s="12">
        <f t="shared" si="7"/>
        <v>0</v>
      </c>
      <c r="K35" s="12">
        <f t="shared" si="5"/>
        <v>0</v>
      </c>
      <c r="L35" s="13"/>
      <c r="M35" s="12">
        <f t="shared" si="6"/>
        <v>0</v>
      </c>
      <c r="N35" s="24" t="str">
        <f t="shared" si="3"/>
        <v/>
      </c>
      <c r="O35" s="24" t="str">
        <f t="shared" si="4"/>
        <v xml:space="preserve"> </v>
      </c>
    </row>
    <row r="36" spans="1:15" x14ac:dyDescent="0.25">
      <c r="A36" s="26">
        <v>18</v>
      </c>
      <c r="B36" s="34" t="s">
        <v>56</v>
      </c>
      <c r="C36" s="35" t="s">
        <v>57</v>
      </c>
      <c r="D36" s="8">
        <v>0</v>
      </c>
      <c r="E36" s="15">
        <v>0</v>
      </c>
      <c r="F36" s="9">
        <v>0</v>
      </c>
      <c r="G36" s="6">
        <f t="shared" si="1"/>
        <v>0</v>
      </c>
      <c r="H36" s="23" t="str">
        <f t="shared" si="2"/>
        <v xml:space="preserve"> </v>
      </c>
      <c r="I36" s="6">
        <f>DATE($E$7,$D$7+6,1)</f>
        <v>45383</v>
      </c>
      <c r="J36" s="12">
        <f t="shared" si="7"/>
        <v>0</v>
      </c>
      <c r="K36" s="12">
        <f t="shared" si="5"/>
        <v>0</v>
      </c>
      <c r="L36" s="13"/>
      <c r="M36" s="12">
        <f t="shared" si="6"/>
        <v>0</v>
      </c>
      <c r="N36" s="24" t="str">
        <f t="shared" si="3"/>
        <v/>
      </c>
      <c r="O36" s="24" t="str">
        <f t="shared" si="4"/>
        <v xml:space="preserve"> </v>
      </c>
    </row>
    <row r="37" spans="1:15" x14ac:dyDescent="0.25">
      <c r="D37" s="4">
        <f>SUM(D29:D36)</f>
        <v>0</v>
      </c>
      <c r="E37" s="5"/>
      <c r="F37" s="5"/>
      <c r="H37" s="6"/>
      <c r="I37" s="6">
        <f>DATE($E$7,$D$7+7,1)</f>
        <v>45413</v>
      </c>
      <c r="J37" s="12">
        <f t="shared" si="7"/>
        <v>0</v>
      </c>
      <c r="K37" s="12">
        <f t="shared" si="5"/>
        <v>0</v>
      </c>
      <c r="L37" s="13"/>
      <c r="M37" s="12">
        <f t="shared" si="6"/>
        <v>0</v>
      </c>
      <c r="N37" s="24" t="str">
        <f t="shared" si="3"/>
        <v/>
      </c>
      <c r="O37" s="24" t="str">
        <f t="shared" si="4"/>
        <v xml:space="preserve"> </v>
      </c>
    </row>
    <row r="38" spans="1:15" x14ac:dyDescent="0.25">
      <c r="D38" s="4"/>
      <c r="E38" s="5"/>
      <c r="F38" s="5"/>
      <c r="H38" s="6"/>
      <c r="I38" s="6">
        <f>DATE($E$7,$D$7+8,1)</f>
        <v>45444</v>
      </c>
      <c r="J38" s="12">
        <f t="shared" si="7"/>
        <v>0</v>
      </c>
      <c r="K38" s="12">
        <f t="shared" si="5"/>
        <v>0</v>
      </c>
      <c r="L38" s="13"/>
      <c r="M38" s="12">
        <f t="shared" si="6"/>
        <v>0</v>
      </c>
      <c r="N38" s="24" t="str">
        <f t="shared" si="3"/>
        <v/>
      </c>
      <c r="O38" s="24" t="str">
        <f t="shared" si="4"/>
        <v xml:space="preserve"> </v>
      </c>
    </row>
    <row r="39" spans="1:15" x14ac:dyDescent="0.25">
      <c r="I39" s="6">
        <f>DATE($E$7,$D$7+9,1)</f>
        <v>45474</v>
      </c>
      <c r="J39" s="12">
        <f t="shared" si="7"/>
        <v>0</v>
      </c>
      <c r="K39" s="12">
        <f t="shared" si="5"/>
        <v>0</v>
      </c>
      <c r="L39" s="13"/>
      <c r="M39" s="12">
        <f t="shared" si="6"/>
        <v>0</v>
      </c>
      <c r="N39" s="24" t="str">
        <f t="shared" si="3"/>
        <v/>
      </c>
      <c r="O39" s="24" t="str">
        <f t="shared" si="4"/>
        <v xml:space="preserve"> </v>
      </c>
    </row>
    <row r="40" spans="1:15" x14ac:dyDescent="0.25">
      <c r="E40" s="47"/>
      <c r="I40" s="6">
        <f>DATE($E$7,$D$7+10,1)</f>
        <v>45505</v>
      </c>
      <c r="J40" s="12">
        <f t="shared" si="7"/>
        <v>0</v>
      </c>
      <c r="K40" s="12">
        <f t="shared" si="5"/>
        <v>0</v>
      </c>
      <c r="L40" s="13"/>
      <c r="M40" s="12">
        <f t="shared" si="6"/>
        <v>0</v>
      </c>
      <c r="N40" s="24" t="str">
        <f t="shared" si="3"/>
        <v/>
      </c>
      <c r="O40" s="24" t="str">
        <f>IF(+M40-D$25-0.01&gt;0,+M40-D$25," ")</f>
        <v xml:space="preserve"> </v>
      </c>
    </row>
    <row r="41" spans="1:15" x14ac:dyDescent="0.25">
      <c r="E41" s="47"/>
      <c r="I41" s="6">
        <f>DATE($E$7,$D$7+11,1)</f>
        <v>45536</v>
      </c>
      <c r="J41" s="12">
        <f t="shared" si="7"/>
        <v>0</v>
      </c>
      <c r="K41" s="12">
        <f t="shared" si="5"/>
        <v>0</v>
      </c>
      <c r="L41" s="13"/>
      <c r="M41" s="12">
        <f t="shared" si="6"/>
        <v>0</v>
      </c>
      <c r="N41" s="24" t="str">
        <f t="shared" si="3"/>
        <v/>
      </c>
      <c r="O41" s="24" t="str">
        <f>IF(+M41-D$25-0.01&gt;0,+M41-D$25," ")</f>
        <v xml:space="preserve"> </v>
      </c>
    </row>
    <row r="42" spans="1:15" ht="45" x14ac:dyDescent="0.25">
      <c r="B42" s="48" t="s">
        <v>5</v>
      </c>
      <c r="E42" s="12"/>
      <c r="I42" s="12"/>
      <c r="J42" s="12"/>
      <c r="K42" s="12">
        <f>SUM(K30:K41)</f>
        <v>0</v>
      </c>
      <c r="L42" s="16" t="s">
        <v>14</v>
      </c>
      <c r="M42" s="12">
        <f>MAX(M30:M41)</f>
        <v>0</v>
      </c>
      <c r="N42" s="12"/>
      <c r="O42" s="12"/>
    </row>
    <row r="43" spans="1:15" x14ac:dyDescent="0.25">
      <c r="E43" s="12"/>
    </row>
    <row r="44" spans="1:15" x14ac:dyDescent="0.25">
      <c r="E44" s="12"/>
    </row>
    <row r="45" spans="1:15" x14ac:dyDescent="0.25">
      <c r="E45" s="12"/>
    </row>
    <row r="46" spans="1:15" x14ac:dyDescent="0.25">
      <c r="E46" s="12"/>
    </row>
    <row r="47" spans="1:15" x14ac:dyDescent="0.25">
      <c r="E47" s="12"/>
    </row>
    <row r="48" spans="1:15" x14ac:dyDescent="0.25">
      <c r="E48" s="12"/>
    </row>
    <row r="49" spans="4:12" x14ac:dyDescent="0.25">
      <c r="E49" s="12"/>
    </row>
    <row r="50" spans="4:12" x14ac:dyDescent="0.25">
      <c r="E50" s="12"/>
    </row>
    <row r="51" spans="4:12" x14ac:dyDescent="0.25">
      <c r="E51" s="12"/>
    </row>
    <row r="52" spans="4:12" x14ac:dyDescent="0.25">
      <c r="E52" s="12"/>
    </row>
    <row r="53" spans="4:12" x14ac:dyDescent="0.25">
      <c r="E53" s="12"/>
    </row>
    <row r="54" spans="4:12" x14ac:dyDescent="0.25">
      <c r="D54" s="6" t="s">
        <v>5</v>
      </c>
      <c r="E54" s="12"/>
    </row>
    <row r="55" spans="4:12" x14ac:dyDescent="0.25">
      <c r="D55" s="6" t="s">
        <v>5</v>
      </c>
      <c r="E55" s="12"/>
      <c r="F55" s="12"/>
      <c r="G55" s="12"/>
      <c r="H55" s="12"/>
      <c r="I55" s="142"/>
      <c r="J55" s="142"/>
      <c r="K55" s="12"/>
      <c r="L55" s="12"/>
    </row>
    <row r="56" spans="4:12" x14ac:dyDescent="0.25">
      <c r="E56" s="12"/>
      <c r="F56" s="12"/>
      <c r="G56" s="12"/>
      <c r="H56" s="12"/>
      <c r="I56" s="13"/>
      <c r="J56" s="12"/>
      <c r="K56" s="12"/>
      <c r="L56" s="12"/>
    </row>
    <row r="57" spans="4:12" x14ac:dyDescent="0.25">
      <c r="E57" s="12"/>
      <c r="F57" s="12"/>
      <c r="G57" s="12"/>
      <c r="H57" s="12"/>
      <c r="I57" s="13"/>
      <c r="J57" s="12"/>
      <c r="K57" s="12"/>
      <c r="L57" s="12"/>
    </row>
  </sheetData>
  <sheetProtection algorithmName="SHA-512" hashValue="RRCBaIwDDz1jiDVnZUtutk8G49iUI44pkK5Ydb41dFHTIya4IFwJovIELZAKZmtK5vyePioLXcjA7LcUa+c9Aw==" saltValue="fOIj+JmpVW7sMhEVMvtbBQ==" spinCount="100000" sheet="1" objects="1" scenarios="1" selectLockedCells="1"/>
  <mergeCells count="51">
    <mergeCell ref="B28:C28"/>
    <mergeCell ref="N28:O28"/>
    <mergeCell ref="I55:J55"/>
    <mergeCell ref="B23:C23"/>
    <mergeCell ref="D23:E23"/>
    <mergeCell ref="F23:G23"/>
    <mergeCell ref="B25:C25"/>
    <mergeCell ref="D25:E25"/>
    <mergeCell ref="F25:G25"/>
    <mergeCell ref="I23:K23"/>
    <mergeCell ref="B21:C21"/>
    <mergeCell ref="D21:E21"/>
    <mergeCell ref="F21:G21"/>
    <mergeCell ref="B22:C22"/>
    <mergeCell ref="D22:E22"/>
    <mergeCell ref="F22:G22"/>
    <mergeCell ref="B19:C19"/>
    <mergeCell ref="D19:E19"/>
    <mergeCell ref="F19:G19"/>
    <mergeCell ref="B20:C20"/>
    <mergeCell ref="D20:E20"/>
    <mergeCell ref="F20:G20"/>
    <mergeCell ref="B16:C16"/>
    <mergeCell ref="D16:E16"/>
    <mergeCell ref="F16:G16"/>
    <mergeCell ref="B18:C18"/>
    <mergeCell ref="D18:E18"/>
    <mergeCell ref="F18:G18"/>
    <mergeCell ref="B14:C14"/>
    <mergeCell ref="D14:E14"/>
    <mergeCell ref="F14:G14"/>
    <mergeCell ref="I14:L14"/>
    <mergeCell ref="B15:C15"/>
    <mergeCell ref="D15:E15"/>
    <mergeCell ref="F15:G15"/>
    <mergeCell ref="B12:C12"/>
    <mergeCell ref="D12:E12"/>
    <mergeCell ref="F12:G12"/>
    <mergeCell ref="J12:L12"/>
    <mergeCell ref="B13:C13"/>
    <mergeCell ref="D13:E13"/>
    <mergeCell ref="F13:G13"/>
    <mergeCell ref="B1:K1"/>
    <mergeCell ref="B2:K2"/>
    <mergeCell ref="B3:K3"/>
    <mergeCell ref="B5:L5"/>
    <mergeCell ref="D9:E11"/>
    <mergeCell ref="F9:G11"/>
    <mergeCell ref="I10:L10"/>
    <mergeCell ref="I11:L11"/>
    <mergeCell ref="B7:C7"/>
  </mergeCells>
  <dataValidations count="1">
    <dataValidation type="list" allowBlank="1" showInputMessage="1" showErrorMessage="1" sqref="I12" xr:uid="{DF5A7248-8B4E-4622-BD4B-F56BDA886B48}">
      <formula1>$A$1:$A$2</formula1>
    </dataValidation>
  </dataValidations>
  <pageMargins left="0.7" right="0.7" top="0.75" bottom="0.75" header="0.3" footer="0.3"/>
  <pageSetup scale="44" orientation="landscape" r:id="rId1"/>
  <drawing r:id="rId2"/>
  <legacyDrawing r:id="rId3"/>
  <oleObjects>
    <mc:AlternateContent xmlns:mc="http://schemas.openxmlformats.org/markup-compatibility/2006">
      <mc:Choice Requires="x14">
        <oleObject progId="Paint.Picture" shapeId="13313" r:id="rId4">
          <objectPr defaultSize="0" autoPict="0" macro="[0]!EscrowClearData" r:id="rId5">
            <anchor moveWithCells="1">
              <from>
                <xdr:col>10</xdr:col>
                <xdr:colOff>0</xdr:colOff>
                <xdr:row>3</xdr:row>
                <xdr:rowOff>0</xdr:rowOff>
              </from>
              <to>
                <xdr:col>11</xdr:col>
                <xdr:colOff>304800</xdr:colOff>
                <xdr:row>3</xdr:row>
                <xdr:rowOff>257175</xdr:rowOff>
              </to>
            </anchor>
          </objectPr>
        </oleObject>
      </mc:Choice>
      <mc:Fallback>
        <oleObject progId="Paint.Picture" shapeId="13313"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CB96B998-FBC7-40DE-8B36-4F5564A4A402}">
          <x14:formula1>
            <xm:f>Sheet1!$A$1:$A$13</xm:f>
          </x14:formula1>
          <xm:sqref>B29:B36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8A7A5-268D-4E62-A588-6E7DB97745BC}">
  <sheetPr codeName="Sheet5">
    <pageSetUpPr fitToPage="1"/>
  </sheetPr>
  <dimension ref="A1:O57"/>
  <sheetViews>
    <sheetView showGridLines="0" workbookViewId="0">
      <pane xSplit="1" topLeftCell="B1" activePane="topRight" state="frozen"/>
      <selection pane="topRight" activeCell="D7" sqref="D7"/>
    </sheetView>
  </sheetViews>
  <sheetFormatPr defaultRowHeight="15" x14ac:dyDescent="0.25"/>
  <cols>
    <col min="1" max="1" width="6.28515625" style="26" customWidth="1"/>
    <col min="2" max="2" width="19.85546875" style="38" customWidth="1"/>
    <col min="3" max="3" width="60.7109375" style="38" customWidth="1"/>
    <col min="4" max="4" width="11.5703125" style="40" customWidth="1"/>
    <col min="5" max="5" width="15" style="40" customWidth="1"/>
    <col min="6" max="6" width="11.5703125" style="40" customWidth="1"/>
    <col min="7" max="7" width="14.42578125" style="40" customWidth="1"/>
    <col min="8" max="8" width="36.5703125" style="40" customWidth="1"/>
    <col min="9" max="9" width="14.42578125" style="1" customWidth="1"/>
    <col min="10" max="10" width="11.85546875" style="40" customWidth="1"/>
    <col min="11" max="11" width="17.140625" style="40" customWidth="1"/>
    <col min="12" max="12" width="12" style="40" customWidth="1"/>
    <col min="13" max="13" width="26.140625" style="40" customWidth="1"/>
    <col min="14" max="14" width="23.28515625" style="40" customWidth="1"/>
    <col min="15" max="15" width="12.5703125" style="40" customWidth="1"/>
    <col min="16" max="16384" width="9.140625" style="40"/>
  </cols>
  <sheetData>
    <row r="1" spans="1:13" ht="23.25" x14ac:dyDescent="0.35">
      <c r="A1" s="32" t="s">
        <v>41</v>
      </c>
      <c r="B1" s="97" t="s">
        <v>0</v>
      </c>
      <c r="C1" s="97"/>
      <c r="D1" s="97"/>
      <c r="E1" s="97"/>
      <c r="F1" s="97"/>
      <c r="G1" s="97"/>
      <c r="H1" s="97"/>
      <c r="I1" s="97"/>
      <c r="J1" s="97"/>
      <c r="K1" s="97"/>
      <c r="L1" s="41"/>
      <c r="M1" s="72"/>
    </row>
    <row r="2" spans="1:13" ht="23.25" x14ac:dyDescent="0.35">
      <c r="A2" s="32" t="s">
        <v>42</v>
      </c>
      <c r="B2" s="98" t="s">
        <v>44</v>
      </c>
      <c r="C2" s="98"/>
      <c r="D2" s="98"/>
      <c r="E2" s="98"/>
      <c r="F2" s="98"/>
      <c r="G2" s="98"/>
      <c r="H2" s="98"/>
      <c r="I2" s="98"/>
      <c r="J2" s="98"/>
      <c r="K2" s="98"/>
      <c r="L2" s="42"/>
    </row>
    <row r="3" spans="1:13" ht="23.25" x14ac:dyDescent="0.35">
      <c r="B3" s="98" t="s">
        <v>9</v>
      </c>
      <c r="C3" s="98"/>
      <c r="D3" s="98"/>
      <c r="E3" s="98"/>
      <c r="F3" s="98"/>
      <c r="G3" s="98"/>
      <c r="H3" s="98"/>
      <c r="I3" s="98"/>
      <c r="J3" s="98"/>
      <c r="K3" s="98"/>
      <c r="L3" s="42"/>
    </row>
    <row r="4" spans="1:13" ht="23.25" x14ac:dyDescent="0.35">
      <c r="B4" s="42"/>
      <c r="C4" s="42"/>
      <c r="D4" s="42"/>
      <c r="E4" s="42"/>
      <c r="F4" s="42" t="s">
        <v>11</v>
      </c>
      <c r="G4" s="42"/>
      <c r="H4" s="42"/>
      <c r="I4" s="42"/>
      <c r="J4" s="42"/>
      <c r="K4" s="42"/>
      <c r="L4" s="42"/>
    </row>
    <row r="5" spans="1:13" x14ac:dyDescent="0.25">
      <c r="B5" s="99"/>
      <c r="C5" s="100"/>
      <c r="D5" s="100"/>
      <c r="E5" s="100"/>
      <c r="F5" s="100"/>
      <c r="G5" s="100"/>
      <c r="H5" s="100"/>
      <c r="I5" s="100"/>
      <c r="J5" s="100"/>
      <c r="K5" s="100"/>
      <c r="L5" s="100"/>
    </row>
    <row r="6" spans="1:13" x14ac:dyDescent="0.25">
      <c r="A6" s="26" t="s">
        <v>29</v>
      </c>
      <c r="B6" s="48"/>
      <c r="C6" s="48"/>
      <c r="D6" s="1" t="s">
        <v>2</v>
      </c>
      <c r="E6" s="1" t="s">
        <v>3</v>
      </c>
    </row>
    <row r="7" spans="1:13" ht="15" customHeight="1" x14ac:dyDescent="0.25">
      <c r="A7" s="26">
        <v>1</v>
      </c>
      <c r="B7" s="115" t="s">
        <v>1</v>
      </c>
      <c r="C7" s="115"/>
      <c r="D7" s="7">
        <v>10</v>
      </c>
      <c r="E7" s="7">
        <v>2023</v>
      </c>
      <c r="F7" s="6">
        <f>DATE(E7,D7,1)</f>
        <v>45200</v>
      </c>
    </row>
    <row r="8" spans="1:13" ht="15" customHeight="1" thickBot="1" x14ac:dyDescent="0.3">
      <c r="B8" s="45"/>
      <c r="C8" s="45"/>
      <c r="E8" s="31"/>
      <c r="F8" s="31"/>
      <c r="G8" s="6"/>
    </row>
    <row r="9" spans="1:13" ht="15" customHeight="1" thickTop="1" thickBot="1" x14ac:dyDescent="0.3">
      <c r="B9" s="45"/>
      <c r="C9" s="45"/>
      <c r="D9" s="101" t="s">
        <v>61</v>
      </c>
      <c r="E9" s="102"/>
      <c r="F9" s="107"/>
      <c r="G9" s="108"/>
    </row>
    <row r="10" spans="1:13" ht="15" customHeight="1" thickTop="1" x14ac:dyDescent="0.3">
      <c r="B10" s="45"/>
      <c r="C10" s="45"/>
      <c r="D10" s="103"/>
      <c r="E10" s="104"/>
      <c r="F10" s="107"/>
      <c r="G10" s="108"/>
      <c r="I10" s="109" t="s">
        <v>39</v>
      </c>
      <c r="J10" s="110"/>
      <c r="K10" s="110"/>
      <c r="L10" s="111"/>
    </row>
    <row r="11" spans="1:13" ht="13.5" customHeight="1" thickBot="1" x14ac:dyDescent="0.35">
      <c r="D11" s="105"/>
      <c r="E11" s="106"/>
      <c r="F11" s="107"/>
      <c r="G11" s="108"/>
      <c r="I11" s="112" t="s">
        <v>10</v>
      </c>
      <c r="J11" s="113"/>
      <c r="K11" s="113"/>
      <c r="L11" s="114"/>
    </row>
    <row r="12" spans="1:13" ht="24" customHeight="1" thickTop="1" thickBot="1" x14ac:dyDescent="0.35">
      <c r="A12" s="26">
        <v>2</v>
      </c>
      <c r="B12" s="116" t="s">
        <v>12</v>
      </c>
      <c r="C12" s="116"/>
      <c r="D12" s="117">
        <v>0</v>
      </c>
      <c r="E12" s="118"/>
      <c r="F12" s="119"/>
      <c r="G12" s="120"/>
      <c r="H12" s="27" t="str">
        <f>IF(D12+F12-0.01&gt;MAX(D12:G12),"ERROR.  ONLY COMPLETE ONE COLUMN"," ")</f>
        <v xml:space="preserve"> </v>
      </c>
      <c r="I12" s="33" t="s">
        <v>41</v>
      </c>
      <c r="J12" s="121" t="s">
        <v>43</v>
      </c>
      <c r="K12" s="122"/>
      <c r="L12" s="123"/>
    </row>
    <row r="13" spans="1:13" ht="16.5" thickTop="1" thickBot="1" x14ac:dyDescent="0.3">
      <c r="A13" s="26">
        <v>3</v>
      </c>
      <c r="B13" s="116" t="s">
        <v>40</v>
      </c>
      <c r="C13" s="116"/>
      <c r="D13" s="117">
        <v>0</v>
      </c>
      <c r="E13" s="118"/>
      <c r="F13" s="119"/>
      <c r="G13" s="120"/>
      <c r="H13" s="27" t="str">
        <f t="shared" ref="H13:H25" si="0">IF(D13+F13-0.01&gt;MAX(D13:G13),"ERROR.  ONLY COMPLETE ONE COLUMN"," ")</f>
        <v xml:space="preserve"> </v>
      </c>
      <c r="I13" s="1" t="s">
        <v>41</v>
      </c>
    </row>
    <row r="14" spans="1:13" ht="19.5" thickTop="1" x14ac:dyDescent="0.3">
      <c r="A14" s="26">
        <v>4</v>
      </c>
      <c r="B14" s="116" t="s">
        <v>36</v>
      </c>
      <c r="C14" s="116"/>
      <c r="D14" s="117">
        <v>0</v>
      </c>
      <c r="E14" s="118"/>
      <c r="F14" s="119"/>
      <c r="G14" s="120"/>
      <c r="H14" s="27" t="str">
        <f t="shared" si="0"/>
        <v xml:space="preserve"> </v>
      </c>
      <c r="I14" s="109" t="s">
        <v>10</v>
      </c>
      <c r="J14" s="110"/>
      <c r="K14" s="110"/>
      <c r="L14" s="111"/>
    </row>
    <row r="15" spans="1:13" x14ac:dyDescent="0.25">
      <c r="A15" s="26">
        <v>5</v>
      </c>
      <c r="B15" s="116" t="s">
        <v>37</v>
      </c>
      <c r="C15" s="116"/>
      <c r="D15" s="124">
        <v>0</v>
      </c>
      <c r="E15" s="125"/>
      <c r="F15" s="126"/>
      <c r="G15" s="127"/>
      <c r="H15" s="27" t="str">
        <f t="shared" si="0"/>
        <v xml:space="preserve"> </v>
      </c>
      <c r="I15" s="11" t="s">
        <v>17</v>
      </c>
      <c r="K15" s="22">
        <f>+F7</f>
        <v>45200</v>
      </c>
      <c r="L15" s="14">
        <f>+M42</f>
        <v>0</v>
      </c>
    </row>
    <row r="16" spans="1:13" x14ac:dyDescent="0.25">
      <c r="B16" s="116" t="s">
        <v>38</v>
      </c>
      <c r="C16" s="116"/>
      <c r="D16" s="128">
        <f>+D15+D14+D13+D12</f>
        <v>0</v>
      </c>
      <c r="E16" s="129"/>
      <c r="F16" s="130"/>
      <c r="G16" s="127"/>
      <c r="H16" s="27" t="str">
        <f t="shared" si="0"/>
        <v xml:space="preserve"> </v>
      </c>
      <c r="I16" s="11" t="s">
        <v>18</v>
      </c>
      <c r="J16" s="10"/>
      <c r="K16" s="10"/>
      <c r="L16" s="14">
        <f>+D23</f>
        <v>0</v>
      </c>
    </row>
    <row r="17" spans="1:15" x14ac:dyDescent="0.25">
      <c r="D17" s="56"/>
      <c r="E17" s="57"/>
      <c r="F17" s="77"/>
      <c r="G17" s="78"/>
      <c r="H17" s="27" t="str">
        <f t="shared" si="0"/>
        <v xml:space="preserve"> </v>
      </c>
      <c r="I17" s="73" t="s">
        <v>19</v>
      </c>
      <c r="J17" s="74"/>
      <c r="K17" s="74"/>
      <c r="L17" s="75">
        <f>+L15-L16</f>
        <v>0</v>
      </c>
    </row>
    <row r="18" spans="1:15" x14ac:dyDescent="0.25">
      <c r="A18" s="26">
        <v>6</v>
      </c>
      <c r="B18" s="116" t="s">
        <v>32</v>
      </c>
      <c r="C18" s="116"/>
      <c r="D18" s="152">
        <f>+'Escrow History'!$R$1</f>
        <v>0</v>
      </c>
      <c r="E18" s="153"/>
      <c r="F18" s="119"/>
      <c r="G18" s="127"/>
      <c r="H18" s="27" t="str">
        <f t="shared" si="0"/>
        <v xml:space="preserve"> </v>
      </c>
      <c r="I18" s="11" t="s">
        <v>21</v>
      </c>
      <c r="J18" s="10"/>
      <c r="K18" s="10"/>
      <c r="L18" s="14">
        <f>+D37/12</f>
        <v>0</v>
      </c>
    </row>
    <row r="19" spans="1:15" ht="15.75" customHeight="1" x14ac:dyDescent="0.25">
      <c r="A19" s="26">
        <v>7</v>
      </c>
      <c r="B19" s="131" t="s">
        <v>27</v>
      </c>
      <c r="C19" s="132"/>
      <c r="D19" s="117">
        <v>0</v>
      </c>
      <c r="E19" s="133"/>
      <c r="F19" s="119"/>
      <c r="G19" s="134"/>
      <c r="H19" s="27" t="s">
        <v>5</v>
      </c>
      <c r="I19" s="11" t="s">
        <v>22</v>
      </c>
      <c r="J19" s="10"/>
      <c r="K19" s="10"/>
      <c r="L19" s="14">
        <f>+L17/12</f>
        <v>0</v>
      </c>
      <c r="M19" s="17"/>
      <c r="N19" s="10"/>
      <c r="O19" s="18"/>
    </row>
    <row r="20" spans="1:15" ht="17.25" customHeight="1" x14ac:dyDescent="0.25">
      <c r="A20" s="26">
        <v>8</v>
      </c>
      <c r="B20" s="135" t="s">
        <v>28</v>
      </c>
      <c r="C20" s="135"/>
      <c r="D20" s="117">
        <v>0</v>
      </c>
      <c r="E20" s="125"/>
      <c r="F20" s="119"/>
      <c r="G20" s="127"/>
      <c r="H20" s="27" t="s">
        <v>5</v>
      </c>
      <c r="I20" s="11" t="s">
        <v>25</v>
      </c>
      <c r="L20" s="14">
        <f>+L18+L19-D12-D13-F12-F13</f>
        <v>0</v>
      </c>
      <c r="M20" s="17"/>
      <c r="N20" s="10"/>
      <c r="O20" s="18"/>
    </row>
    <row r="21" spans="1:15" ht="17.25" customHeight="1" thickBot="1" x14ac:dyDescent="0.3">
      <c r="A21" s="26">
        <v>9</v>
      </c>
      <c r="B21" s="116" t="s">
        <v>26</v>
      </c>
      <c r="C21" s="116"/>
      <c r="D21" s="136">
        <v>0</v>
      </c>
      <c r="E21" s="137"/>
      <c r="F21" s="119"/>
      <c r="G21" s="127"/>
      <c r="H21" s="27" t="str">
        <f t="shared" si="0"/>
        <v xml:space="preserve"> </v>
      </c>
      <c r="I21" s="19" t="s">
        <v>35</v>
      </c>
      <c r="J21" s="20"/>
      <c r="K21" s="20"/>
      <c r="L21" s="21">
        <f>+D14+F14</f>
        <v>0</v>
      </c>
      <c r="O21" s="18"/>
    </row>
    <row r="22" spans="1:15" ht="17.25" customHeight="1" thickTop="1" thickBot="1" x14ac:dyDescent="0.3">
      <c r="A22" s="26">
        <v>10</v>
      </c>
      <c r="B22" s="135" t="s">
        <v>79</v>
      </c>
      <c r="C22" s="135"/>
      <c r="D22" s="117">
        <v>0</v>
      </c>
      <c r="E22" s="125"/>
      <c r="F22" s="119"/>
      <c r="G22" s="127"/>
      <c r="H22" s="27" t="str">
        <f t="shared" si="0"/>
        <v xml:space="preserve"> </v>
      </c>
      <c r="I22" s="19" t="s">
        <v>20</v>
      </c>
      <c r="J22" s="20"/>
      <c r="K22" s="20"/>
      <c r="L22" s="21">
        <f>+L18+L19+L21+D15+F15</f>
        <v>0</v>
      </c>
      <c r="O22" s="18"/>
    </row>
    <row r="23" spans="1:15" ht="15.75" customHeight="1" thickTop="1" thickBot="1" x14ac:dyDescent="0.3">
      <c r="B23" s="145" t="s">
        <v>15</v>
      </c>
      <c r="C23" s="145"/>
      <c r="D23" s="154">
        <f>+D18+D19+D20+D21-D22</f>
        <v>0</v>
      </c>
      <c r="E23" s="155"/>
      <c r="F23" s="119"/>
      <c r="G23" s="127"/>
      <c r="H23" s="27" t="str">
        <f t="shared" si="0"/>
        <v xml:space="preserve"> </v>
      </c>
      <c r="O23" s="18"/>
    </row>
    <row r="24" spans="1:15" ht="15.75" customHeight="1" thickTop="1" x14ac:dyDescent="0.25">
      <c r="D24" s="25"/>
      <c r="E24" s="3"/>
      <c r="F24" s="3"/>
      <c r="H24" s="27"/>
      <c r="O24" s="18"/>
    </row>
    <row r="25" spans="1:15" ht="22.5" customHeight="1" x14ac:dyDescent="0.25">
      <c r="B25" s="145"/>
      <c r="C25" s="145"/>
      <c r="D25" s="156"/>
      <c r="E25" s="157"/>
      <c r="F25" s="158"/>
      <c r="G25" s="159"/>
      <c r="H25" s="27" t="str">
        <f t="shared" si="0"/>
        <v xml:space="preserve"> </v>
      </c>
    </row>
    <row r="26" spans="1:15" x14ac:dyDescent="0.25">
      <c r="D26" s="39"/>
      <c r="E26" s="3"/>
      <c r="F26" s="3"/>
      <c r="H26" s="27"/>
    </row>
    <row r="27" spans="1:15" x14ac:dyDescent="0.25">
      <c r="D27" s="39"/>
      <c r="E27" s="3"/>
      <c r="F27" s="3"/>
    </row>
    <row r="28" spans="1:15" ht="30" x14ac:dyDescent="0.25">
      <c r="B28" s="140" t="s">
        <v>13</v>
      </c>
      <c r="C28" s="116"/>
      <c r="D28" s="10" t="s">
        <v>4</v>
      </c>
      <c r="E28" s="10" t="s">
        <v>2</v>
      </c>
      <c r="F28" s="10" t="s">
        <v>3</v>
      </c>
      <c r="G28" s="43" t="s">
        <v>7</v>
      </c>
      <c r="I28" s="44" t="s">
        <v>2</v>
      </c>
      <c r="J28" s="44" t="s">
        <v>24</v>
      </c>
      <c r="K28" s="44" t="s">
        <v>6</v>
      </c>
      <c r="L28" s="44" t="s">
        <v>8</v>
      </c>
      <c r="M28" s="44" t="s">
        <v>16</v>
      </c>
      <c r="N28" s="141" t="s">
        <v>23</v>
      </c>
      <c r="O28" s="141"/>
    </row>
    <row r="29" spans="1:15" x14ac:dyDescent="0.25">
      <c r="A29" s="26">
        <v>11</v>
      </c>
      <c r="B29" s="34" t="s">
        <v>48</v>
      </c>
      <c r="C29" s="35" t="s">
        <v>57</v>
      </c>
      <c r="D29" s="8">
        <v>0</v>
      </c>
      <c r="E29" s="15">
        <v>0</v>
      </c>
      <c r="F29" s="9">
        <v>0</v>
      </c>
      <c r="G29" s="6">
        <f t="shared" ref="G29:G36" si="1">IF(E29=0,0,DATE(F29,E29,1))</f>
        <v>0</v>
      </c>
      <c r="H29" s="23" t="str">
        <f t="shared" ref="H29:H36" si="2">IF(D29=0," ",IF(G29-F$7&gt;366, "ERROR.  DATE IS AFTER 12 MONTHS",IF(G29-F$7&lt;0, "ERROR.  DATE IS BEFORE FORECAST PERIOD"," ")))</f>
        <v xml:space="preserve"> </v>
      </c>
      <c r="I29" s="44"/>
      <c r="J29" s="44"/>
      <c r="K29" s="44"/>
      <c r="L29" s="44"/>
      <c r="M29" s="44"/>
      <c r="N29" s="44"/>
      <c r="O29" s="44"/>
    </row>
    <row r="30" spans="1:15" x14ac:dyDescent="0.25">
      <c r="A30" s="26">
        <v>12</v>
      </c>
      <c r="B30" s="34" t="s">
        <v>50</v>
      </c>
      <c r="C30" s="35" t="s">
        <v>57</v>
      </c>
      <c r="D30" s="8">
        <v>0</v>
      </c>
      <c r="E30" s="15">
        <v>0</v>
      </c>
      <c r="F30" s="9">
        <v>0</v>
      </c>
      <c r="G30" s="6">
        <f t="shared" si="1"/>
        <v>0</v>
      </c>
      <c r="H30" s="23" t="str">
        <f t="shared" si="2"/>
        <v xml:space="preserve"> </v>
      </c>
      <c r="I30" s="6">
        <f>DATE($E$7,$D$7,1)</f>
        <v>45200</v>
      </c>
      <c r="J30" s="12">
        <f>+D37/12+D$14+F$14</f>
        <v>0</v>
      </c>
      <c r="K30" s="12">
        <f t="shared" ref="K30:K41" si="3">IF(G$29=I30,D$29)+IF(G$30=I30,D$30,0)+IF(G$31=I30,D$31,0)+IF(G$34=I30,D$34,0)+IF(G$35=I30,D$35,0)+IF(G$36=I30,D$36,0)+IF(G$32=I30,D$32,0)+IF(G$33=I30,D$33,0)+D$14+F$14</f>
        <v>0</v>
      </c>
      <c r="L30" s="13">
        <f>IF(I12="NO", 0, +D37/6)</f>
        <v>0</v>
      </c>
      <c r="M30" s="12">
        <f>(+J30-K30-L30-M29)*-1</f>
        <v>0</v>
      </c>
      <c r="N30" s="24" t="str">
        <f t="shared" ref="N30:N41" si="4">IF(M30-0.01&lt;D$25,"","FUNDS SHORTFALL")</f>
        <v/>
      </c>
      <c r="O30" s="24" t="str">
        <f t="shared" ref="O30:O39" si="5">IF(+M30-D$25-0.01&gt;0,+M30-D$25," ")</f>
        <v xml:space="preserve"> </v>
      </c>
    </row>
    <row r="31" spans="1:15" x14ac:dyDescent="0.25">
      <c r="A31" s="26">
        <v>13</v>
      </c>
      <c r="B31" s="34" t="s">
        <v>54</v>
      </c>
      <c r="C31" s="35" t="s">
        <v>57</v>
      </c>
      <c r="D31" s="8">
        <v>0</v>
      </c>
      <c r="E31" s="15">
        <v>0</v>
      </c>
      <c r="F31" s="9">
        <v>0</v>
      </c>
      <c r="G31" s="6">
        <f t="shared" si="1"/>
        <v>0</v>
      </c>
      <c r="H31" s="23" t="str">
        <f t="shared" si="2"/>
        <v xml:space="preserve"> </v>
      </c>
      <c r="I31" s="6">
        <f>DATE($E$7,$D$7+1,1)</f>
        <v>45231</v>
      </c>
      <c r="J31" s="12">
        <f>+J30</f>
        <v>0</v>
      </c>
      <c r="K31" s="12">
        <f t="shared" si="3"/>
        <v>0</v>
      </c>
      <c r="L31" s="13"/>
      <c r="M31" s="12">
        <f t="shared" ref="M31:M41" si="6">(+J31-K31-L31-M30)*-1</f>
        <v>0</v>
      </c>
      <c r="N31" s="24" t="str">
        <f t="shared" si="4"/>
        <v/>
      </c>
      <c r="O31" s="24" t="str">
        <f t="shared" si="5"/>
        <v xml:space="preserve"> </v>
      </c>
    </row>
    <row r="32" spans="1:15" x14ac:dyDescent="0.25">
      <c r="A32" s="26">
        <v>14</v>
      </c>
      <c r="B32" s="34" t="s">
        <v>52</v>
      </c>
      <c r="C32" s="35" t="s">
        <v>57</v>
      </c>
      <c r="D32" s="8">
        <v>0</v>
      </c>
      <c r="E32" s="15">
        <v>0</v>
      </c>
      <c r="F32" s="9">
        <v>0</v>
      </c>
      <c r="G32" s="6">
        <f t="shared" si="1"/>
        <v>0</v>
      </c>
      <c r="H32" s="23" t="str">
        <f t="shared" si="2"/>
        <v xml:space="preserve"> </v>
      </c>
      <c r="I32" s="6">
        <f>DATE($E$7,$D$7+2,1)</f>
        <v>45261</v>
      </c>
      <c r="J32" s="12">
        <f t="shared" ref="J32:J41" si="7">+J31</f>
        <v>0</v>
      </c>
      <c r="K32" s="12">
        <f t="shared" si="3"/>
        <v>0</v>
      </c>
      <c r="L32" s="13"/>
      <c r="M32" s="12">
        <f t="shared" si="6"/>
        <v>0</v>
      </c>
      <c r="N32" s="24" t="str">
        <f t="shared" si="4"/>
        <v/>
      </c>
      <c r="O32" s="24" t="str">
        <f t="shared" si="5"/>
        <v xml:space="preserve"> </v>
      </c>
    </row>
    <row r="33" spans="1:15" x14ac:dyDescent="0.25">
      <c r="A33" s="26">
        <v>15</v>
      </c>
      <c r="B33" s="34" t="s">
        <v>56</v>
      </c>
      <c r="C33" s="35" t="s">
        <v>57</v>
      </c>
      <c r="D33" s="8">
        <v>0</v>
      </c>
      <c r="E33" s="15">
        <v>0</v>
      </c>
      <c r="F33" s="9">
        <v>0</v>
      </c>
      <c r="G33" s="6">
        <f t="shared" si="1"/>
        <v>0</v>
      </c>
      <c r="H33" s="23" t="str">
        <f t="shared" si="2"/>
        <v xml:space="preserve"> </v>
      </c>
      <c r="I33" s="6">
        <f>DATE($E$7,$D$7+3,1)</f>
        <v>45292</v>
      </c>
      <c r="J33" s="12">
        <f t="shared" si="7"/>
        <v>0</v>
      </c>
      <c r="K33" s="12">
        <f t="shared" si="3"/>
        <v>0</v>
      </c>
      <c r="L33" s="13"/>
      <c r="M33" s="12">
        <f t="shared" si="6"/>
        <v>0</v>
      </c>
      <c r="N33" s="24" t="str">
        <f t="shared" si="4"/>
        <v/>
      </c>
      <c r="O33" s="24" t="str">
        <f t="shared" si="5"/>
        <v xml:space="preserve"> </v>
      </c>
    </row>
    <row r="34" spans="1:15" ht="14.25" customHeight="1" x14ac:dyDescent="0.25">
      <c r="A34" s="26">
        <v>16</v>
      </c>
      <c r="B34" s="34" t="s">
        <v>56</v>
      </c>
      <c r="C34" s="35" t="s">
        <v>57</v>
      </c>
      <c r="D34" s="8">
        <v>0</v>
      </c>
      <c r="E34" s="15">
        <v>0</v>
      </c>
      <c r="F34" s="9">
        <v>0</v>
      </c>
      <c r="G34" s="6">
        <f t="shared" si="1"/>
        <v>0</v>
      </c>
      <c r="H34" s="23" t="str">
        <f t="shared" si="2"/>
        <v xml:space="preserve"> </v>
      </c>
      <c r="I34" s="6">
        <f>DATE($E$7,$D$7+4,1)</f>
        <v>45323</v>
      </c>
      <c r="J34" s="12">
        <f t="shared" si="7"/>
        <v>0</v>
      </c>
      <c r="K34" s="12">
        <f t="shared" si="3"/>
        <v>0</v>
      </c>
      <c r="L34" s="13"/>
      <c r="M34" s="12">
        <f t="shared" si="6"/>
        <v>0</v>
      </c>
      <c r="N34" s="24" t="str">
        <f t="shared" si="4"/>
        <v/>
      </c>
      <c r="O34" s="24" t="str">
        <f t="shared" si="5"/>
        <v xml:space="preserve"> </v>
      </c>
    </row>
    <row r="35" spans="1:15" x14ac:dyDescent="0.25">
      <c r="A35" s="26">
        <v>17</v>
      </c>
      <c r="B35" s="34" t="s">
        <v>56</v>
      </c>
      <c r="C35" s="35" t="s">
        <v>57</v>
      </c>
      <c r="D35" s="8">
        <v>0</v>
      </c>
      <c r="E35" s="15">
        <v>0</v>
      </c>
      <c r="F35" s="9">
        <v>0</v>
      </c>
      <c r="G35" s="6">
        <f t="shared" si="1"/>
        <v>0</v>
      </c>
      <c r="H35" s="23" t="str">
        <f t="shared" si="2"/>
        <v xml:space="preserve"> </v>
      </c>
      <c r="I35" s="6">
        <f>DATE($E$7,$D$7+5,1)</f>
        <v>45352</v>
      </c>
      <c r="J35" s="12">
        <f t="shared" si="7"/>
        <v>0</v>
      </c>
      <c r="K35" s="12">
        <f t="shared" si="3"/>
        <v>0</v>
      </c>
      <c r="L35" s="13"/>
      <c r="M35" s="12">
        <f t="shared" si="6"/>
        <v>0</v>
      </c>
      <c r="N35" s="24" t="str">
        <f t="shared" si="4"/>
        <v/>
      </c>
      <c r="O35" s="24" t="str">
        <f t="shared" si="5"/>
        <v xml:space="preserve"> </v>
      </c>
    </row>
    <row r="36" spans="1:15" x14ac:dyDescent="0.25">
      <c r="A36" s="26">
        <v>18</v>
      </c>
      <c r="B36" s="34" t="s">
        <v>56</v>
      </c>
      <c r="C36" s="35" t="s">
        <v>57</v>
      </c>
      <c r="D36" s="8">
        <v>0</v>
      </c>
      <c r="E36" s="15">
        <v>0</v>
      </c>
      <c r="F36" s="9">
        <v>0</v>
      </c>
      <c r="G36" s="6">
        <f t="shared" si="1"/>
        <v>0</v>
      </c>
      <c r="H36" s="23" t="str">
        <f t="shared" si="2"/>
        <v xml:space="preserve"> </v>
      </c>
      <c r="I36" s="6">
        <f>DATE($E$7,$D$7+6,1)</f>
        <v>45383</v>
      </c>
      <c r="J36" s="12">
        <f t="shared" si="7"/>
        <v>0</v>
      </c>
      <c r="K36" s="12">
        <f t="shared" si="3"/>
        <v>0</v>
      </c>
      <c r="L36" s="13"/>
      <c r="M36" s="12">
        <f t="shared" si="6"/>
        <v>0</v>
      </c>
      <c r="N36" s="24" t="str">
        <f t="shared" si="4"/>
        <v/>
      </c>
      <c r="O36" s="24" t="str">
        <f t="shared" si="5"/>
        <v xml:space="preserve"> </v>
      </c>
    </row>
    <row r="37" spans="1:15" x14ac:dyDescent="0.25">
      <c r="D37" s="4">
        <f>SUM(D29:D36)</f>
        <v>0</v>
      </c>
      <c r="E37" s="5"/>
      <c r="F37" s="5"/>
      <c r="H37" s="6"/>
      <c r="I37" s="6">
        <f>DATE($E$7,$D$7+7,1)</f>
        <v>45413</v>
      </c>
      <c r="J37" s="12">
        <f t="shared" si="7"/>
        <v>0</v>
      </c>
      <c r="K37" s="12">
        <f t="shared" si="3"/>
        <v>0</v>
      </c>
      <c r="L37" s="13"/>
      <c r="M37" s="12">
        <f t="shared" si="6"/>
        <v>0</v>
      </c>
      <c r="N37" s="24" t="str">
        <f t="shared" si="4"/>
        <v/>
      </c>
      <c r="O37" s="24" t="str">
        <f t="shared" si="5"/>
        <v xml:space="preserve"> </v>
      </c>
    </row>
    <row r="38" spans="1:15" x14ac:dyDescent="0.25">
      <c r="D38" s="4"/>
      <c r="E38" s="5"/>
      <c r="F38" s="5"/>
      <c r="H38" s="6"/>
      <c r="I38" s="6">
        <f>DATE($E$7,$D$7+8,1)</f>
        <v>45444</v>
      </c>
      <c r="J38" s="12">
        <f t="shared" si="7"/>
        <v>0</v>
      </c>
      <c r="K38" s="12">
        <f t="shared" si="3"/>
        <v>0</v>
      </c>
      <c r="L38" s="13"/>
      <c r="M38" s="12">
        <f t="shared" si="6"/>
        <v>0</v>
      </c>
      <c r="N38" s="24" t="str">
        <f t="shared" si="4"/>
        <v/>
      </c>
      <c r="O38" s="24" t="str">
        <f t="shared" si="5"/>
        <v xml:space="preserve"> </v>
      </c>
    </row>
    <row r="39" spans="1:15" x14ac:dyDescent="0.25">
      <c r="I39" s="6">
        <f>DATE($E$7,$D$7+9,1)</f>
        <v>45474</v>
      </c>
      <c r="J39" s="12">
        <f t="shared" si="7"/>
        <v>0</v>
      </c>
      <c r="K39" s="12">
        <f t="shared" si="3"/>
        <v>0</v>
      </c>
      <c r="L39" s="13"/>
      <c r="M39" s="12">
        <f t="shared" si="6"/>
        <v>0</v>
      </c>
      <c r="N39" s="24" t="str">
        <f t="shared" si="4"/>
        <v/>
      </c>
      <c r="O39" s="24" t="str">
        <f t="shared" si="5"/>
        <v xml:space="preserve"> </v>
      </c>
    </row>
    <row r="40" spans="1:15" x14ac:dyDescent="0.25">
      <c r="E40" s="44"/>
      <c r="I40" s="6">
        <f>DATE($E$7,$D$7+10,1)</f>
        <v>45505</v>
      </c>
      <c r="J40" s="12">
        <f t="shared" si="7"/>
        <v>0</v>
      </c>
      <c r="K40" s="12">
        <f t="shared" si="3"/>
        <v>0</v>
      </c>
      <c r="L40" s="13"/>
      <c r="M40" s="12">
        <f t="shared" si="6"/>
        <v>0</v>
      </c>
      <c r="N40" s="24" t="str">
        <f t="shared" si="4"/>
        <v/>
      </c>
      <c r="O40" s="24" t="str">
        <f>IF(+M40-D$25-0.01&gt;0,+M40-D$25," ")</f>
        <v xml:space="preserve"> </v>
      </c>
    </row>
    <row r="41" spans="1:15" x14ac:dyDescent="0.25">
      <c r="E41" s="44"/>
      <c r="I41" s="6">
        <f>DATE($E$7,$D$7+11,1)</f>
        <v>45536</v>
      </c>
      <c r="J41" s="12">
        <f t="shared" si="7"/>
        <v>0</v>
      </c>
      <c r="K41" s="12">
        <f t="shared" si="3"/>
        <v>0</v>
      </c>
      <c r="L41" s="13"/>
      <c r="M41" s="12">
        <f t="shared" si="6"/>
        <v>0</v>
      </c>
      <c r="N41" s="24" t="str">
        <f t="shared" si="4"/>
        <v/>
      </c>
      <c r="O41" s="24" t="str">
        <f>IF(+M41-D$25-0.01&gt;0,+M41-D$25," ")</f>
        <v xml:space="preserve"> </v>
      </c>
    </row>
    <row r="42" spans="1:15" ht="45" x14ac:dyDescent="0.25">
      <c r="B42" s="38" t="s">
        <v>5</v>
      </c>
      <c r="E42" s="12"/>
      <c r="I42" s="12"/>
      <c r="J42" s="12"/>
      <c r="K42" s="12">
        <f>SUM(K30:K41)</f>
        <v>0</v>
      </c>
      <c r="L42" s="16" t="s">
        <v>14</v>
      </c>
      <c r="M42" s="12">
        <f>MAX(M30:M41)</f>
        <v>0</v>
      </c>
      <c r="N42" s="12"/>
      <c r="O42" s="12"/>
    </row>
    <row r="43" spans="1:15" x14ac:dyDescent="0.25">
      <c r="E43" s="12"/>
    </row>
    <row r="44" spans="1:15" x14ac:dyDescent="0.25">
      <c r="E44" s="12"/>
    </row>
    <row r="45" spans="1:15" x14ac:dyDescent="0.25">
      <c r="E45" s="12"/>
    </row>
    <row r="46" spans="1:15" x14ac:dyDescent="0.25">
      <c r="E46" s="12"/>
    </row>
    <row r="47" spans="1:15" x14ac:dyDescent="0.25">
      <c r="E47" s="12"/>
    </row>
    <row r="48" spans="1:15" x14ac:dyDescent="0.25">
      <c r="E48" s="12"/>
    </row>
    <row r="49" spans="4:12" x14ac:dyDescent="0.25">
      <c r="E49" s="12"/>
    </row>
    <row r="50" spans="4:12" x14ac:dyDescent="0.25">
      <c r="E50" s="12"/>
    </row>
    <row r="51" spans="4:12" x14ac:dyDescent="0.25">
      <c r="E51" s="12"/>
    </row>
    <row r="52" spans="4:12" x14ac:dyDescent="0.25">
      <c r="E52" s="12"/>
    </row>
    <row r="53" spans="4:12" x14ac:dyDescent="0.25">
      <c r="E53" s="12"/>
    </row>
    <row r="54" spans="4:12" x14ac:dyDescent="0.25">
      <c r="D54" s="6" t="s">
        <v>5</v>
      </c>
      <c r="E54" s="12"/>
    </row>
    <row r="55" spans="4:12" x14ac:dyDescent="0.25">
      <c r="D55" s="6" t="s">
        <v>5</v>
      </c>
      <c r="E55" s="12"/>
      <c r="F55" s="12"/>
      <c r="G55" s="12"/>
      <c r="H55" s="12"/>
      <c r="I55" s="142"/>
      <c r="J55" s="142"/>
      <c r="K55" s="12"/>
      <c r="L55" s="12"/>
    </row>
    <row r="56" spans="4:12" x14ac:dyDescent="0.25">
      <c r="E56" s="12"/>
      <c r="F56" s="12"/>
      <c r="G56" s="12"/>
      <c r="H56" s="12"/>
      <c r="I56" s="13"/>
      <c r="J56" s="12"/>
      <c r="K56" s="12"/>
      <c r="L56" s="12"/>
    </row>
    <row r="57" spans="4:12" x14ac:dyDescent="0.25">
      <c r="E57" s="12"/>
      <c r="F57" s="12"/>
      <c r="G57" s="12"/>
      <c r="H57" s="12"/>
      <c r="I57" s="13"/>
      <c r="J57" s="12"/>
      <c r="K57" s="12"/>
      <c r="L57" s="12"/>
    </row>
  </sheetData>
  <sheetProtection algorithmName="SHA-512" hashValue="/RdUqZXY6vU1mxxGxg0ALYLRTjPYTAawLbhfE9Qjng2OGtdxmhqUGUUs3gANexpm9U7Kr1gJf1ctzbls0NE8+A==" saltValue="wGWoQFWHzwXvKSy52yOekQ==" spinCount="100000" sheet="1" objects="1" scenarios="1" selectLockedCells="1"/>
  <mergeCells count="50">
    <mergeCell ref="N28:O28"/>
    <mergeCell ref="I55:J55"/>
    <mergeCell ref="B23:C23"/>
    <mergeCell ref="D23:E23"/>
    <mergeCell ref="F23:G23"/>
    <mergeCell ref="D25:E25"/>
    <mergeCell ref="F25:G25"/>
    <mergeCell ref="B28:C28"/>
    <mergeCell ref="B25:C25"/>
    <mergeCell ref="B21:C21"/>
    <mergeCell ref="D21:E21"/>
    <mergeCell ref="F21:G21"/>
    <mergeCell ref="B22:C22"/>
    <mergeCell ref="D22:E22"/>
    <mergeCell ref="F22:G22"/>
    <mergeCell ref="B19:C19"/>
    <mergeCell ref="D20:E20"/>
    <mergeCell ref="F19:G19"/>
    <mergeCell ref="B20:C20"/>
    <mergeCell ref="F20:G20"/>
    <mergeCell ref="D19:E19"/>
    <mergeCell ref="B16:C16"/>
    <mergeCell ref="D16:E16"/>
    <mergeCell ref="F16:G16"/>
    <mergeCell ref="B18:C18"/>
    <mergeCell ref="D18:E18"/>
    <mergeCell ref="F18:G18"/>
    <mergeCell ref="B14:C14"/>
    <mergeCell ref="D14:E14"/>
    <mergeCell ref="F14:G14"/>
    <mergeCell ref="I14:L14"/>
    <mergeCell ref="B15:C15"/>
    <mergeCell ref="D15:E15"/>
    <mergeCell ref="F15:G15"/>
    <mergeCell ref="B12:C12"/>
    <mergeCell ref="D12:E12"/>
    <mergeCell ref="F12:G12"/>
    <mergeCell ref="J12:L12"/>
    <mergeCell ref="B13:C13"/>
    <mergeCell ref="D13:E13"/>
    <mergeCell ref="F13:G13"/>
    <mergeCell ref="F9:G11"/>
    <mergeCell ref="I10:L10"/>
    <mergeCell ref="I11:L11"/>
    <mergeCell ref="B1:K1"/>
    <mergeCell ref="B2:K2"/>
    <mergeCell ref="B3:K3"/>
    <mergeCell ref="B5:L5"/>
    <mergeCell ref="D9:E11"/>
    <mergeCell ref="B7:C7"/>
  </mergeCells>
  <dataValidations count="1">
    <dataValidation type="list" allowBlank="1" showInputMessage="1" showErrorMessage="1" sqref="I12" xr:uid="{8F18FA37-54F7-482D-8C1A-BAAEBBE5B287}">
      <formula1>$A$1:$A$2</formula1>
    </dataValidation>
  </dataValidations>
  <pageMargins left="0.7" right="0.7" top="0.75" bottom="0.75" header="0.3" footer="0.3"/>
  <pageSetup scale="44" orientation="landscape" r:id="rId1"/>
  <drawing r:id="rId2"/>
  <legacyDrawing r:id="rId3"/>
  <oleObjects>
    <mc:AlternateContent xmlns:mc="http://schemas.openxmlformats.org/markup-compatibility/2006">
      <mc:Choice Requires="x14">
        <oleObject progId="Paint.Picture" shapeId="7169" r:id="rId4">
          <objectPr defaultSize="0" autoPict="0" macro="[0]!ResetNMPCData" r:id="rId5">
            <anchor moveWithCells="1">
              <from>
                <xdr:col>10</xdr:col>
                <xdr:colOff>0</xdr:colOff>
                <xdr:row>3</xdr:row>
                <xdr:rowOff>0</xdr:rowOff>
              </from>
              <to>
                <xdr:col>11</xdr:col>
                <xdr:colOff>304800</xdr:colOff>
                <xdr:row>3</xdr:row>
                <xdr:rowOff>257175</xdr:rowOff>
              </to>
            </anchor>
          </objectPr>
        </oleObject>
      </mc:Choice>
      <mc:Fallback>
        <oleObject progId="Paint.Picture" shapeId="7169" r:id="rId4"/>
      </mc:Fallback>
    </mc:AlternateContent>
  </oleObjects>
  <mc:AlternateContent xmlns:mc="http://schemas.openxmlformats.org/markup-compatibility/2006">
    <mc:Choice Requires="x14">
      <controls>
        <mc:AlternateContent xmlns:mc="http://schemas.openxmlformats.org/markup-compatibility/2006">
          <mc:Choice Requires="x14">
            <control shapeId="7171" r:id="rId6" name="Button 3">
              <controlPr locked="0" defaultSize="0" print="0" autoFill="0" autoPict="0" macro="[0]!OldNMPCSAVE" altText="Save Prior NMPC">
                <anchor moveWithCells="1" sizeWithCells="1">
                  <from>
                    <xdr:col>12</xdr:col>
                    <xdr:colOff>28575</xdr:colOff>
                    <xdr:row>1</xdr:row>
                    <xdr:rowOff>0</xdr:rowOff>
                  </from>
                  <to>
                    <xdr:col>12</xdr:col>
                    <xdr:colOff>1676400</xdr:colOff>
                    <xdr:row>3</xdr:row>
                    <xdr:rowOff>47625</xdr:rowOff>
                  </to>
                </anchor>
              </controlPr>
            </control>
          </mc:Choice>
        </mc:AlternateContent>
        <mc:AlternateContent xmlns:mc="http://schemas.openxmlformats.org/markup-compatibility/2006">
          <mc:Choice Requires="x14">
            <control shapeId="7172" r:id="rId7" name="Button 4">
              <controlPr locked="0" defaultSize="0" print="0" autoFill="0" autoPict="0" macro="[0]!Macro2">
                <anchor moveWithCells="1" sizeWithCells="1">
                  <from>
                    <xdr:col>12</xdr:col>
                    <xdr:colOff>28575</xdr:colOff>
                    <xdr:row>1</xdr:row>
                    <xdr:rowOff>0</xdr:rowOff>
                  </from>
                  <to>
                    <xdr:col>12</xdr:col>
                    <xdr:colOff>1676400</xdr:colOff>
                    <xdr:row>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B6620EF-8FD3-40DB-869F-9A7389369978}">
          <x14:formula1>
            <xm:f>Sheet1!$A$1:$A$13</xm:f>
          </x14:formula1>
          <xm:sqref>B29:B36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58F2D-EF08-40C2-884E-B47596360D1A}">
  <sheetPr codeName="Sheet6"/>
  <dimension ref="A1:R73"/>
  <sheetViews>
    <sheetView workbookViewId="0">
      <selection activeCell="E13" sqref="E13:J72"/>
    </sheetView>
  </sheetViews>
  <sheetFormatPr defaultRowHeight="15" x14ac:dyDescent="0.25"/>
  <cols>
    <col min="1" max="1" width="9.140625" style="50"/>
    <col min="2" max="3" width="9.140625" style="58"/>
    <col min="4" max="4" width="12.85546875" style="58" customWidth="1"/>
    <col min="5" max="5" width="18.42578125" customWidth="1"/>
    <col min="6" max="7" width="18.42578125" style="55" customWidth="1"/>
    <col min="8" max="8" width="24.5703125" customWidth="1"/>
    <col min="9" max="9" width="19.7109375" customWidth="1"/>
    <col min="10" max="10" width="20.28515625" customWidth="1"/>
    <col min="11" max="11" width="18.42578125" customWidth="1"/>
    <col min="12" max="12" width="18.140625" bestFit="1" customWidth="1"/>
    <col min="16" max="16" width="14.140625" customWidth="1"/>
    <col min="17" max="17" width="9.140625" hidden="1" customWidth="1"/>
    <col min="18" max="18" width="31" hidden="1" customWidth="1"/>
    <col min="19" max="19" width="9.140625" customWidth="1"/>
  </cols>
  <sheetData>
    <row r="1" spans="1:18" s="65" customFormat="1" ht="47.25" thickTop="1" x14ac:dyDescent="0.7">
      <c r="A1" s="163" t="s">
        <v>66</v>
      </c>
      <c r="B1" s="164"/>
      <c r="C1" s="164"/>
      <c r="D1" s="164"/>
      <c r="E1" s="164"/>
      <c r="F1" s="164"/>
      <c r="G1" s="164"/>
      <c r="H1" s="164"/>
      <c r="I1" s="164"/>
      <c r="J1" s="164"/>
      <c r="K1" s="164"/>
      <c r="L1" s="165"/>
      <c r="M1" s="172"/>
      <c r="N1" s="173"/>
      <c r="O1" s="173"/>
      <c r="P1" s="173"/>
      <c r="Q1" s="174"/>
      <c r="R1" s="96">
        <f>SUM(R13:R72)</f>
        <v>0</v>
      </c>
    </row>
    <row r="2" spans="1:18" s="65" customFormat="1" ht="46.5" x14ac:dyDescent="0.7">
      <c r="A2" s="166" t="s">
        <v>64</v>
      </c>
      <c r="B2" s="167"/>
      <c r="C2" s="167"/>
      <c r="D2" s="167"/>
      <c r="E2" s="167"/>
      <c r="F2" s="167"/>
      <c r="G2" s="167"/>
      <c r="H2" s="167"/>
      <c r="I2" s="167"/>
      <c r="J2" s="167"/>
      <c r="K2" s="167"/>
      <c r="L2" s="168"/>
      <c r="M2" s="175"/>
      <c r="N2" s="176"/>
      <c r="O2" s="176"/>
      <c r="P2" s="176"/>
      <c r="Q2" s="177"/>
    </row>
    <row r="3" spans="1:18" s="65" customFormat="1" ht="47.25" thickBot="1" x14ac:dyDescent="0.75">
      <c r="A3" s="169" t="s">
        <v>65</v>
      </c>
      <c r="B3" s="170"/>
      <c r="C3" s="170"/>
      <c r="D3" s="170"/>
      <c r="E3" s="170"/>
      <c r="F3" s="170"/>
      <c r="G3" s="170"/>
      <c r="H3" s="170"/>
      <c r="I3" s="170"/>
      <c r="J3" s="170"/>
      <c r="K3" s="170"/>
      <c r="L3" s="171"/>
      <c r="M3" s="160">
        <f>+M2+M1</f>
        <v>0</v>
      </c>
      <c r="N3" s="161"/>
      <c r="O3" s="161"/>
      <c r="P3" s="161"/>
      <c r="Q3" s="162"/>
    </row>
    <row r="4" spans="1:18" s="65" customFormat="1" ht="47.25" thickTop="1" x14ac:dyDescent="0.7">
      <c r="B4" s="66"/>
      <c r="C4" s="66"/>
      <c r="D4" s="66"/>
    </row>
    <row r="5" spans="1:18" s="55" customFormat="1" hidden="1" x14ac:dyDescent="0.25">
      <c r="B5" s="58"/>
      <c r="C5" s="58"/>
      <c r="D5" s="58"/>
    </row>
    <row r="6" spans="1:18" s="55" customFormat="1" hidden="1" x14ac:dyDescent="0.25">
      <c r="B6" s="58"/>
      <c r="C6" s="58"/>
      <c r="D6" s="58"/>
    </row>
    <row r="7" spans="1:18" s="55" customFormat="1" hidden="1" x14ac:dyDescent="0.25">
      <c r="B7" s="58"/>
      <c r="C7" s="58"/>
      <c r="D7" s="58"/>
    </row>
    <row r="8" spans="1:18" s="55" customFormat="1" hidden="1" x14ac:dyDescent="0.25">
      <c r="B8" s="58"/>
      <c r="C8" s="58"/>
      <c r="D8" s="58"/>
    </row>
    <row r="9" spans="1:18" s="68" customFormat="1" ht="42" x14ac:dyDescent="0.35">
      <c r="B9" s="69"/>
      <c r="C9" s="69"/>
      <c r="D9" s="69"/>
      <c r="E9" s="68" t="s">
        <v>58</v>
      </c>
      <c r="F9" s="68" t="s">
        <v>63</v>
      </c>
      <c r="G9" s="68" t="s">
        <v>62</v>
      </c>
      <c r="H9" s="68" t="s">
        <v>59</v>
      </c>
      <c r="I9" s="68" t="s">
        <v>60</v>
      </c>
      <c r="J9" s="68" t="s">
        <v>82</v>
      </c>
      <c r="R9" s="70"/>
    </row>
    <row r="10" spans="1:18" x14ac:dyDescent="0.25">
      <c r="K10" s="71"/>
      <c r="L10" s="46"/>
      <c r="Q10" s="60"/>
      <c r="R10" s="37"/>
    </row>
    <row r="11" spans="1:18" s="55" customFormat="1" x14ac:dyDescent="0.25">
      <c r="B11" s="58"/>
      <c r="C11" s="58"/>
      <c r="D11" s="58"/>
      <c r="K11" s="71"/>
      <c r="L11" s="46"/>
      <c r="Q11" s="60"/>
      <c r="R11" s="37"/>
    </row>
    <row r="12" spans="1:18" s="55" customFormat="1" x14ac:dyDescent="0.25">
      <c r="B12" s="58" t="s">
        <v>2</v>
      </c>
      <c r="C12" s="58" t="s">
        <v>3</v>
      </c>
      <c r="D12" s="58"/>
      <c r="K12" s="71"/>
      <c r="L12" s="46"/>
      <c r="Q12" s="60"/>
      <c r="R12" s="37"/>
    </row>
    <row r="13" spans="1:18" x14ac:dyDescent="0.25">
      <c r="A13" s="50">
        <v>1</v>
      </c>
      <c r="B13" s="67">
        <f>+POC!D7</f>
        <v>10</v>
      </c>
      <c r="C13" s="67">
        <f>+POC!E7</f>
        <v>2023</v>
      </c>
      <c r="D13" s="59">
        <f>DATE(C13,B13,1)</f>
        <v>45200</v>
      </c>
      <c r="E13" s="62"/>
      <c r="F13" s="62"/>
      <c r="G13" s="62"/>
      <c r="H13" s="62"/>
      <c r="I13" s="62"/>
      <c r="J13" s="63"/>
      <c r="K13" s="36">
        <f>+M3+E13+F13-G13+H13-I13</f>
        <v>0</v>
      </c>
      <c r="Q13" s="60">
        <f>+NMPC!F$7</f>
        <v>45200</v>
      </c>
      <c r="R13" s="37">
        <f>IF(Q13=D13,1,0)*K13</f>
        <v>0</v>
      </c>
    </row>
    <row r="14" spans="1:18" x14ac:dyDescent="0.25">
      <c r="A14" s="50">
        <v>2</v>
      </c>
      <c r="B14" s="58">
        <f>IF(B13=12,1,+B13+1)</f>
        <v>11</v>
      </c>
      <c r="C14" s="58">
        <f>IF(B14=1,C13+1,C13)</f>
        <v>2023</v>
      </c>
      <c r="D14" s="59">
        <f t="shared" ref="D14:D72" si="0">DATE(C14,B14,1)</f>
        <v>45231</v>
      </c>
      <c r="E14" s="62"/>
      <c r="F14" s="62"/>
      <c r="G14" s="62"/>
      <c r="H14" s="62"/>
      <c r="I14" s="62"/>
      <c r="J14" s="63"/>
      <c r="K14" s="36">
        <f>+E14+F14-G14+H14-I14+K13</f>
        <v>0</v>
      </c>
      <c r="Q14" s="60">
        <f>+Q13</f>
        <v>45200</v>
      </c>
      <c r="R14" s="37">
        <f>IF(Q14=D14,1,0)*K13</f>
        <v>0</v>
      </c>
    </row>
    <row r="15" spans="1:18" x14ac:dyDescent="0.25">
      <c r="A15" s="50">
        <v>3</v>
      </c>
      <c r="B15" s="58">
        <f t="shared" ref="B15:B72" si="1">IF(B14=12,1,+B14+1)</f>
        <v>12</v>
      </c>
      <c r="C15" s="58">
        <f t="shared" ref="C15:C72" si="2">IF(B15=1,C14+1,C14)</f>
        <v>2023</v>
      </c>
      <c r="D15" s="59">
        <f t="shared" si="0"/>
        <v>45261</v>
      </c>
      <c r="E15" s="62"/>
      <c r="F15" s="62"/>
      <c r="G15" s="62"/>
      <c r="H15" s="62"/>
      <c r="I15" s="62"/>
      <c r="J15" s="63"/>
      <c r="K15" s="36">
        <f t="shared" ref="K15:K72" si="3">+E15+F15-G15+H15-I15+K14</f>
        <v>0</v>
      </c>
      <c r="Q15" s="60">
        <f t="shared" ref="Q15:Q72" si="4">+Q14</f>
        <v>45200</v>
      </c>
      <c r="R15" s="37">
        <f t="shared" ref="R15:R72" si="5">IF(Q15=D15,1,0)*K14</f>
        <v>0</v>
      </c>
    </row>
    <row r="16" spans="1:18" x14ac:dyDescent="0.25">
      <c r="A16" s="50">
        <v>4</v>
      </c>
      <c r="B16" s="58">
        <f t="shared" si="1"/>
        <v>1</v>
      </c>
      <c r="C16" s="58">
        <f t="shared" si="2"/>
        <v>2024</v>
      </c>
      <c r="D16" s="59">
        <f t="shared" si="0"/>
        <v>45292</v>
      </c>
      <c r="E16" s="62"/>
      <c r="F16" s="62"/>
      <c r="G16" s="62"/>
      <c r="H16" s="62"/>
      <c r="I16" s="62"/>
      <c r="J16" s="63"/>
      <c r="K16" s="36">
        <f t="shared" si="3"/>
        <v>0</v>
      </c>
      <c r="Q16" s="60">
        <f t="shared" si="4"/>
        <v>45200</v>
      </c>
      <c r="R16" s="37">
        <f t="shared" si="5"/>
        <v>0</v>
      </c>
    </row>
    <row r="17" spans="1:18" x14ac:dyDescent="0.25">
      <c r="A17" s="50">
        <v>5</v>
      </c>
      <c r="B17" s="58">
        <f t="shared" si="1"/>
        <v>2</v>
      </c>
      <c r="C17" s="58">
        <f t="shared" si="2"/>
        <v>2024</v>
      </c>
      <c r="D17" s="59">
        <f t="shared" si="0"/>
        <v>45323</v>
      </c>
      <c r="E17" s="62"/>
      <c r="F17" s="62"/>
      <c r="G17" s="62"/>
      <c r="H17" s="62"/>
      <c r="I17" s="62"/>
      <c r="J17" s="63"/>
      <c r="K17" s="36">
        <f t="shared" si="3"/>
        <v>0</v>
      </c>
      <c r="Q17" s="60">
        <f t="shared" si="4"/>
        <v>45200</v>
      </c>
      <c r="R17" s="37">
        <f t="shared" si="5"/>
        <v>0</v>
      </c>
    </row>
    <row r="18" spans="1:18" x14ac:dyDescent="0.25">
      <c r="A18" s="50">
        <v>6</v>
      </c>
      <c r="B18" s="58">
        <f t="shared" si="1"/>
        <v>3</v>
      </c>
      <c r="C18" s="58">
        <f t="shared" si="2"/>
        <v>2024</v>
      </c>
      <c r="D18" s="59">
        <f t="shared" si="0"/>
        <v>45352</v>
      </c>
      <c r="E18" s="62"/>
      <c r="F18" s="62"/>
      <c r="G18" s="62"/>
      <c r="H18" s="62"/>
      <c r="I18" s="62"/>
      <c r="J18" s="63"/>
      <c r="K18" s="36">
        <f t="shared" si="3"/>
        <v>0</v>
      </c>
      <c r="Q18" s="60">
        <f t="shared" si="4"/>
        <v>45200</v>
      </c>
      <c r="R18" s="37">
        <f t="shared" si="5"/>
        <v>0</v>
      </c>
    </row>
    <row r="19" spans="1:18" x14ac:dyDescent="0.25">
      <c r="A19" s="50">
        <v>7</v>
      </c>
      <c r="B19" s="58">
        <f t="shared" si="1"/>
        <v>4</v>
      </c>
      <c r="C19" s="58">
        <f t="shared" si="2"/>
        <v>2024</v>
      </c>
      <c r="D19" s="59">
        <f t="shared" si="0"/>
        <v>45383</v>
      </c>
      <c r="E19" s="62"/>
      <c r="F19" s="62"/>
      <c r="G19" s="62"/>
      <c r="H19" s="62"/>
      <c r="I19" s="62"/>
      <c r="J19" s="63"/>
      <c r="K19" s="36">
        <f t="shared" si="3"/>
        <v>0</v>
      </c>
      <c r="Q19" s="60">
        <f t="shared" si="4"/>
        <v>45200</v>
      </c>
      <c r="R19" s="37">
        <f t="shared" si="5"/>
        <v>0</v>
      </c>
    </row>
    <row r="20" spans="1:18" x14ac:dyDescent="0.25">
      <c r="A20" s="50">
        <v>8</v>
      </c>
      <c r="B20" s="58">
        <f t="shared" si="1"/>
        <v>5</v>
      </c>
      <c r="C20" s="58">
        <f t="shared" si="2"/>
        <v>2024</v>
      </c>
      <c r="D20" s="59">
        <f t="shared" si="0"/>
        <v>45413</v>
      </c>
      <c r="E20" s="62"/>
      <c r="F20" s="62"/>
      <c r="G20" s="62"/>
      <c r="H20" s="62"/>
      <c r="I20" s="62"/>
      <c r="J20" s="63"/>
      <c r="K20" s="36">
        <f t="shared" si="3"/>
        <v>0</v>
      </c>
      <c r="Q20" s="60">
        <f t="shared" si="4"/>
        <v>45200</v>
      </c>
      <c r="R20" s="37">
        <f t="shared" si="5"/>
        <v>0</v>
      </c>
    </row>
    <row r="21" spans="1:18" x14ac:dyDescent="0.25">
      <c r="A21" s="50">
        <v>9</v>
      </c>
      <c r="B21" s="58">
        <f t="shared" si="1"/>
        <v>6</v>
      </c>
      <c r="C21" s="58">
        <f t="shared" si="2"/>
        <v>2024</v>
      </c>
      <c r="D21" s="59">
        <f t="shared" si="0"/>
        <v>45444</v>
      </c>
      <c r="E21" s="62"/>
      <c r="F21" s="62"/>
      <c r="G21" s="62"/>
      <c r="H21" s="62"/>
      <c r="I21" s="62"/>
      <c r="J21" s="63"/>
      <c r="K21" s="36">
        <f t="shared" si="3"/>
        <v>0</v>
      </c>
      <c r="Q21" s="60">
        <f t="shared" si="4"/>
        <v>45200</v>
      </c>
      <c r="R21" s="37">
        <f t="shared" si="5"/>
        <v>0</v>
      </c>
    </row>
    <row r="22" spans="1:18" x14ac:dyDescent="0.25">
      <c r="A22" s="50">
        <v>10</v>
      </c>
      <c r="B22" s="58">
        <f t="shared" si="1"/>
        <v>7</v>
      </c>
      <c r="C22" s="58">
        <f t="shared" si="2"/>
        <v>2024</v>
      </c>
      <c r="D22" s="59">
        <f t="shared" si="0"/>
        <v>45474</v>
      </c>
      <c r="E22" s="62"/>
      <c r="F22" s="62"/>
      <c r="G22" s="62"/>
      <c r="H22" s="62"/>
      <c r="I22" s="62"/>
      <c r="J22" s="63"/>
      <c r="K22" s="36">
        <f t="shared" si="3"/>
        <v>0</v>
      </c>
      <c r="Q22" s="60">
        <f t="shared" si="4"/>
        <v>45200</v>
      </c>
      <c r="R22" s="37">
        <f t="shared" si="5"/>
        <v>0</v>
      </c>
    </row>
    <row r="23" spans="1:18" x14ac:dyDescent="0.25">
      <c r="A23" s="50">
        <v>11</v>
      </c>
      <c r="B23" s="58">
        <f t="shared" si="1"/>
        <v>8</v>
      </c>
      <c r="C23" s="58">
        <f t="shared" si="2"/>
        <v>2024</v>
      </c>
      <c r="D23" s="59">
        <f t="shared" si="0"/>
        <v>45505</v>
      </c>
      <c r="E23" s="62"/>
      <c r="F23" s="62"/>
      <c r="G23" s="62"/>
      <c r="H23" s="62"/>
      <c r="I23" s="62"/>
      <c r="J23" s="63"/>
      <c r="K23" s="36">
        <f t="shared" si="3"/>
        <v>0</v>
      </c>
      <c r="Q23" s="60">
        <f t="shared" si="4"/>
        <v>45200</v>
      </c>
      <c r="R23" s="37">
        <f t="shared" si="5"/>
        <v>0</v>
      </c>
    </row>
    <row r="24" spans="1:18" x14ac:dyDescent="0.25">
      <c r="A24" s="50">
        <v>12</v>
      </c>
      <c r="B24" s="58">
        <f t="shared" si="1"/>
        <v>9</v>
      </c>
      <c r="C24" s="58">
        <f t="shared" si="2"/>
        <v>2024</v>
      </c>
      <c r="D24" s="59">
        <f t="shared" si="0"/>
        <v>45536</v>
      </c>
      <c r="E24" s="62"/>
      <c r="F24" s="62"/>
      <c r="G24" s="62"/>
      <c r="H24" s="62"/>
      <c r="I24" s="62"/>
      <c r="J24" s="63"/>
      <c r="K24" s="36">
        <f t="shared" si="3"/>
        <v>0</v>
      </c>
      <c r="Q24" s="60">
        <f t="shared" si="4"/>
        <v>45200</v>
      </c>
      <c r="R24" s="37">
        <f t="shared" si="5"/>
        <v>0</v>
      </c>
    </row>
    <row r="25" spans="1:18" x14ac:dyDescent="0.25">
      <c r="A25" s="50">
        <v>13</v>
      </c>
      <c r="B25" s="58">
        <f t="shared" si="1"/>
        <v>10</v>
      </c>
      <c r="C25" s="58">
        <f t="shared" si="2"/>
        <v>2024</v>
      </c>
      <c r="D25" s="59">
        <f t="shared" si="0"/>
        <v>45566</v>
      </c>
      <c r="E25" s="64"/>
      <c r="F25" s="64"/>
      <c r="G25" s="64"/>
      <c r="H25" s="64"/>
      <c r="I25" s="64"/>
      <c r="J25" s="63"/>
      <c r="K25" s="36">
        <f t="shared" si="3"/>
        <v>0</v>
      </c>
      <c r="Q25" s="60">
        <f t="shared" si="4"/>
        <v>45200</v>
      </c>
      <c r="R25" s="37">
        <f t="shared" si="5"/>
        <v>0</v>
      </c>
    </row>
    <row r="26" spans="1:18" x14ac:dyDescent="0.25">
      <c r="A26" s="50">
        <v>14</v>
      </c>
      <c r="B26" s="58">
        <f t="shared" si="1"/>
        <v>11</v>
      </c>
      <c r="C26" s="58">
        <f t="shared" si="2"/>
        <v>2024</v>
      </c>
      <c r="D26" s="59">
        <f t="shared" si="0"/>
        <v>45597</v>
      </c>
      <c r="E26" s="64"/>
      <c r="F26" s="64"/>
      <c r="G26" s="64"/>
      <c r="H26" s="64"/>
      <c r="I26" s="64"/>
      <c r="J26" s="63"/>
      <c r="K26" s="36">
        <f t="shared" si="3"/>
        <v>0</v>
      </c>
      <c r="Q26" s="60">
        <f t="shared" si="4"/>
        <v>45200</v>
      </c>
      <c r="R26" s="37">
        <f t="shared" si="5"/>
        <v>0</v>
      </c>
    </row>
    <row r="27" spans="1:18" x14ac:dyDescent="0.25">
      <c r="A27" s="50">
        <v>15</v>
      </c>
      <c r="B27" s="58">
        <f t="shared" si="1"/>
        <v>12</v>
      </c>
      <c r="C27" s="58">
        <f t="shared" si="2"/>
        <v>2024</v>
      </c>
      <c r="D27" s="59">
        <f t="shared" si="0"/>
        <v>45627</v>
      </c>
      <c r="E27" s="64"/>
      <c r="F27" s="64"/>
      <c r="G27" s="64"/>
      <c r="H27" s="64"/>
      <c r="I27" s="64"/>
      <c r="J27" s="63"/>
      <c r="K27" s="36">
        <f t="shared" si="3"/>
        <v>0</v>
      </c>
      <c r="Q27" s="60">
        <f t="shared" si="4"/>
        <v>45200</v>
      </c>
      <c r="R27" s="37">
        <f t="shared" si="5"/>
        <v>0</v>
      </c>
    </row>
    <row r="28" spans="1:18" x14ac:dyDescent="0.25">
      <c r="A28" s="50">
        <v>16</v>
      </c>
      <c r="B28" s="58">
        <f t="shared" si="1"/>
        <v>1</v>
      </c>
      <c r="C28" s="58">
        <f t="shared" si="2"/>
        <v>2025</v>
      </c>
      <c r="D28" s="59">
        <f t="shared" si="0"/>
        <v>45658</v>
      </c>
      <c r="E28" s="64"/>
      <c r="F28" s="64"/>
      <c r="G28" s="64"/>
      <c r="H28" s="64"/>
      <c r="I28" s="64"/>
      <c r="J28" s="63"/>
      <c r="K28" s="36">
        <f t="shared" si="3"/>
        <v>0</v>
      </c>
      <c r="Q28" s="60">
        <f t="shared" si="4"/>
        <v>45200</v>
      </c>
      <c r="R28" s="37">
        <f t="shared" si="5"/>
        <v>0</v>
      </c>
    </row>
    <row r="29" spans="1:18" x14ac:dyDescent="0.25">
      <c r="A29" s="50">
        <v>17</v>
      </c>
      <c r="B29" s="58">
        <f t="shared" si="1"/>
        <v>2</v>
      </c>
      <c r="C29" s="58">
        <f t="shared" si="2"/>
        <v>2025</v>
      </c>
      <c r="D29" s="59">
        <f t="shared" si="0"/>
        <v>45689</v>
      </c>
      <c r="E29" s="64"/>
      <c r="F29" s="64"/>
      <c r="G29" s="64"/>
      <c r="H29" s="64"/>
      <c r="I29" s="64"/>
      <c r="J29" s="63"/>
      <c r="K29" s="36">
        <f t="shared" si="3"/>
        <v>0</v>
      </c>
      <c r="Q29" s="60">
        <f t="shared" si="4"/>
        <v>45200</v>
      </c>
      <c r="R29" s="37">
        <f t="shared" si="5"/>
        <v>0</v>
      </c>
    </row>
    <row r="30" spans="1:18" x14ac:dyDescent="0.25">
      <c r="A30" s="50">
        <v>18</v>
      </c>
      <c r="B30" s="58">
        <f t="shared" si="1"/>
        <v>3</v>
      </c>
      <c r="C30" s="58">
        <f t="shared" si="2"/>
        <v>2025</v>
      </c>
      <c r="D30" s="59">
        <f t="shared" si="0"/>
        <v>45717</v>
      </c>
      <c r="E30" s="64"/>
      <c r="F30" s="64"/>
      <c r="G30" s="64"/>
      <c r="H30" s="64"/>
      <c r="I30" s="64"/>
      <c r="J30" s="63"/>
      <c r="K30" s="36">
        <f t="shared" si="3"/>
        <v>0</v>
      </c>
      <c r="Q30" s="60">
        <f t="shared" si="4"/>
        <v>45200</v>
      </c>
      <c r="R30" s="37">
        <f t="shared" si="5"/>
        <v>0</v>
      </c>
    </row>
    <row r="31" spans="1:18" x14ac:dyDescent="0.25">
      <c r="A31" s="50">
        <v>19</v>
      </c>
      <c r="B31" s="58">
        <f t="shared" si="1"/>
        <v>4</v>
      </c>
      <c r="C31" s="58">
        <f t="shared" si="2"/>
        <v>2025</v>
      </c>
      <c r="D31" s="59">
        <f t="shared" si="0"/>
        <v>45748</v>
      </c>
      <c r="E31" s="64"/>
      <c r="F31" s="64"/>
      <c r="G31" s="64"/>
      <c r="H31" s="64"/>
      <c r="I31" s="64"/>
      <c r="J31" s="63"/>
      <c r="K31" s="36">
        <f t="shared" si="3"/>
        <v>0</v>
      </c>
      <c r="Q31" s="60">
        <f t="shared" si="4"/>
        <v>45200</v>
      </c>
      <c r="R31" s="37">
        <f t="shared" si="5"/>
        <v>0</v>
      </c>
    </row>
    <row r="32" spans="1:18" x14ac:dyDescent="0.25">
      <c r="A32" s="50">
        <v>20</v>
      </c>
      <c r="B32" s="58">
        <f t="shared" si="1"/>
        <v>5</v>
      </c>
      <c r="C32" s="58">
        <f t="shared" si="2"/>
        <v>2025</v>
      </c>
      <c r="D32" s="59">
        <f t="shared" si="0"/>
        <v>45778</v>
      </c>
      <c r="E32" s="64"/>
      <c r="F32" s="64"/>
      <c r="G32" s="64"/>
      <c r="H32" s="64"/>
      <c r="I32" s="64"/>
      <c r="J32" s="63"/>
      <c r="K32" s="36">
        <f t="shared" si="3"/>
        <v>0</v>
      </c>
      <c r="Q32" s="60">
        <f t="shared" si="4"/>
        <v>45200</v>
      </c>
      <c r="R32" s="37">
        <f t="shared" si="5"/>
        <v>0</v>
      </c>
    </row>
    <row r="33" spans="1:18" x14ac:dyDescent="0.25">
      <c r="A33" s="50">
        <v>21</v>
      </c>
      <c r="B33" s="58">
        <f t="shared" si="1"/>
        <v>6</v>
      </c>
      <c r="C33" s="58">
        <f t="shared" si="2"/>
        <v>2025</v>
      </c>
      <c r="D33" s="59">
        <f t="shared" si="0"/>
        <v>45809</v>
      </c>
      <c r="E33" s="64"/>
      <c r="F33" s="64"/>
      <c r="G33" s="64"/>
      <c r="H33" s="64"/>
      <c r="I33" s="64"/>
      <c r="J33" s="63"/>
      <c r="K33" s="36">
        <f t="shared" si="3"/>
        <v>0</v>
      </c>
      <c r="Q33" s="60">
        <f t="shared" si="4"/>
        <v>45200</v>
      </c>
      <c r="R33" s="37">
        <f t="shared" si="5"/>
        <v>0</v>
      </c>
    </row>
    <row r="34" spans="1:18" x14ac:dyDescent="0.25">
      <c r="A34" s="50">
        <v>22</v>
      </c>
      <c r="B34" s="58">
        <f t="shared" si="1"/>
        <v>7</v>
      </c>
      <c r="C34" s="58">
        <f t="shared" si="2"/>
        <v>2025</v>
      </c>
      <c r="D34" s="59">
        <f t="shared" si="0"/>
        <v>45839</v>
      </c>
      <c r="E34" s="64"/>
      <c r="F34" s="64"/>
      <c r="G34" s="64"/>
      <c r="H34" s="64"/>
      <c r="I34" s="64"/>
      <c r="J34" s="63"/>
      <c r="K34" s="36">
        <f t="shared" si="3"/>
        <v>0</v>
      </c>
      <c r="Q34" s="60">
        <f t="shared" si="4"/>
        <v>45200</v>
      </c>
      <c r="R34" s="37">
        <f t="shared" si="5"/>
        <v>0</v>
      </c>
    </row>
    <row r="35" spans="1:18" x14ac:dyDescent="0.25">
      <c r="A35" s="50">
        <v>23</v>
      </c>
      <c r="B35" s="58">
        <f t="shared" si="1"/>
        <v>8</v>
      </c>
      <c r="C35" s="58">
        <f t="shared" si="2"/>
        <v>2025</v>
      </c>
      <c r="D35" s="59">
        <f t="shared" si="0"/>
        <v>45870</v>
      </c>
      <c r="E35" s="64"/>
      <c r="F35" s="64"/>
      <c r="G35" s="64"/>
      <c r="H35" s="64"/>
      <c r="I35" s="64"/>
      <c r="J35" s="63"/>
      <c r="K35" s="36">
        <f t="shared" si="3"/>
        <v>0</v>
      </c>
      <c r="Q35" s="60">
        <f t="shared" si="4"/>
        <v>45200</v>
      </c>
      <c r="R35" s="37">
        <f t="shared" si="5"/>
        <v>0</v>
      </c>
    </row>
    <row r="36" spans="1:18" x14ac:dyDescent="0.25">
      <c r="A36" s="50">
        <v>24</v>
      </c>
      <c r="B36" s="58">
        <f t="shared" si="1"/>
        <v>9</v>
      </c>
      <c r="C36" s="58">
        <f t="shared" si="2"/>
        <v>2025</v>
      </c>
      <c r="D36" s="59">
        <f t="shared" si="0"/>
        <v>45901</v>
      </c>
      <c r="E36" s="64"/>
      <c r="F36" s="64"/>
      <c r="G36" s="64"/>
      <c r="H36" s="64"/>
      <c r="I36" s="64"/>
      <c r="J36" s="63"/>
      <c r="K36" s="36">
        <f t="shared" si="3"/>
        <v>0</v>
      </c>
      <c r="Q36" s="60">
        <f t="shared" si="4"/>
        <v>45200</v>
      </c>
      <c r="R36" s="37">
        <f t="shared" si="5"/>
        <v>0</v>
      </c>
    </row>
    <row r="37" spans="1:18" x14ac:dyDescent="0.25">
      <c r="A37" s="50">
        <v>25</v>
      </c>
      <c r="B37" s="58">
        <f t="shared" si="1"/>
        <v>10</v>
      </c>
      <c r="C37" s="58">
        <f t="shared" si="2"/>
        <v>2025</v>
      </c>
      <c r="D37" s="59">
        <f t="shared" si="0"/>
        <v>45931</v>
      </c>
      <c r="E37" s="64"/>
      <c r="F37" s="64"/>
      <c r="G37" s="64"/>
      <c r="H37" s="64"/>
      <c r="I37" s="64"/>
      <c r="J37" s="63"/>
      <c r="K37" s="36">
        <f t="shared" si="3"/>
        <v>0</v>
      </c>
      <c r="Q37" s="60">
        <f t="shared" si="4"/>
        <v>45200</v>
      </c>
      <c r="R37" s="37">
        <f t="shared" si="5"/>
        <v>0</v>
      </c>
    </row>
    <row r="38" spans="1:18" x14ac:dyDescent="0.25">
      <c r="A38" s="50">
        <v>26</v>
      </c>
      <c r="B38" s="58">
        <f t="shared" si="1"/>
        <v>11</v>
      </c>
      <c r="C38" s="58">
        <f t="shared" si="2"/>
        <v>2025</v>
      </c>
      <c r="D38" s="59">
        <f t="shared" si="0"/>
        <v>45962</v>
      </c>
      <c r="E38" s="64"/>
      <c r="F38" s="64"/>
      <c r="G38" s="64"/>
      <c r="H38" s="64"/>
      <c r="I38" s="64"/>
      <c r="J38" s="63"/>
      <c r="K38" s="36">
        <f t="shared" si="3"/>
        <v>0</v>
      </c>
      <c r="Q38" s="60">
        <f t="shared" si="4"/>
        <v>45200</v>
      </c>
      <c r="R38" s="37">
        <f t="shared" si="5"/>
        <v>0</v>
      </c>
    </row>
    <row r="39" spans="1:18" x14ac:dyDescent="0.25">
      <c r="A39" s="50">
        <v>27</v>
      </c>
      <c r="B39" s="58">
        <f t="shared" si="1"/>
        <v>12</v>
      </c>
      <c r="C39" s="58">
        <f t="shared" si="2"/>
        <v>2025</v>
      </c>
      <c r="D39" s="59">
        <f t="shared" si="0"/>
        <v>45992</v>
      </c>
      <c r="E39" s="64"/>
      <c r="F39" s="64"/>
      <c r="G39" s="64"/>
      <c r="H39" s="64"/>
      <c r="I39" s="64"/>
      <c r="J39" s="63"/>
      <c r="K39" s="36">
        <f t="shared" si="3"/>
        <v>0</v>
      </c>
      <c r="Q39" s="60">
        <f t="shared" si="4"/>
        <v>45200</v>
      </c>
      <c r="R39" s="37">
        <f t="shared" si="5"/>
        <v>0</v>
      </c>
    </row>
    <row r="40" spans="1:18" x14ac:dyDescent="0.25">
      <c r="A40" s="50">
        <v>28</v>
      </c>
      <c r="B40" s="58">
        <f t="shared" si="1"/>
        <v>1</v>
      </c>
      <c r="C40" s="58">
        <f t="shared" si="2"/>
        <v>2026</v>
      </c>
      <c r="D40" s="59">
        <f t="shared" si="0"/>
        <v>46023</v>
      </c>
      <c r="E40" s="64"/>
      <c r="F40" s="64"/>
      <c r="G40" s="64"/>
      <c r="H40" s="64"/>
      <c r="I40" s="64"/>
      <c r="J40" s="63"/>
      <c r="K40" s="36">
        <f t="shared" si="3"/>
        <v>0</v>
      </c>
      <c r="Q40" s="60">
        <f t="shared" si="4"/>
        <v>45200</v>
      </c>
      <c r="R40" s="37">
        <f t="shared" si="5"/>
        <v>0</v>
      </c>
    </row>
    <row r="41" spans="1:18" x14ac:dyDescent="0.25">
      <c r="A41" s="50">
        <v>29</v>
      </c>
      <c r="B41" s="58">
        <f t="shared" si="1"/>
        <v>2</v>
      </c>
      <c r="C41" s="58">
        <f t="shared" si="2"/>
        <v>2026</v>
      </c>
      <c r="D41" s="59">
        <f t="shared" si="0"/>
        <v>46054</v>
      </c>
      <c r="E41" s="64"/>
      <c r="F41" s="64"/>
      <c r="G41" s="64"/>
      <c r="H41" s="64"/>
      <c r="I41" s="64"/>
      <c r="J41" s="63"/>
      <c r="K41" s="36">
        <f t="shared" si="3"/>
        <v>0</v>
      </c>
      <c r="Q41" s="60">
        <f t="shared" si="4"/>
        <v>45200</v>
      </c>
      <c r="R41" s="37">
        <f t="shared" si="5"/>
        <v>0</v>
      </c>
    </row>
    <row r="42" spans="1:18" x14ac:dyDescent="0.25">
      <c r="A42" s="50">
        <v>30</v>
      </c>
      <c r="B42" s="58">
        <f t="shared" si="1"/>
        <v>3</v>
      </c>
      <c r="C42" s="58">
        <f t="shared" si="2"/>
        <v>2026</v>
      </c>
      <c r="D42" s="59">
        <f t="shared" si="0"/>
        <v>46082</v>
      </c>
      <c r="E42" s="64"/>
      <c r="F42" s="64"/>
      <c r="G42" s="64"/>
      <c r="H42" s="64"/>
      <c r="I42" s="64"/>
      <c r="J42" s="63"/>
      <c r="K42" s="36">
        <f t="shared" si="3"/>
        <v>0</v>
      </c>
      <c r="Q42" s="60">
        <f t="shared" si="4"/>
        <v>45200</v>
      </c>
      <c r="R42" s="37">
        <f t="shared" si="5"/>
        <v>0</v>
      </c>
    </row>
    <row r="43" spans="1:18" x14ac:dyDescent="0.25">
      <c r="A43" s="50">
        <v>31</v>
      </c>
      <c r="B43" s="58">
        <f t="shared" si="1"/>
        <v>4</v>
      </c>
      <c r="C43" s="58">
        <f t="shared" si="2"/>
        <v>2026</v>
      </c>
      <c r="D43" s="59">
        <f t="shared" si="0"/>
        <v>46113</v>
      </c>
      <c r="E43" s="64"/>
      <c r="F43" s="64"/>
      <c r="G43" s="64"/>
      <c r="H43" s="64"/>
      <c r="I43" s="64"/>
      <c r="J43" s="63"/>
      <c r="K43" s="36">
        <f t="shared" si="3"/>
        <v>0</v>
      </c>
      <c r="Q43" s="60">
        <f t="shared" si="4"/>
        <v>45200</v>
      </c>
      <c r="R43" s="37">
        <f t="shared" si="5"/>
        <v>0</v>
      </c>
    </row>
    <row r="44" spans="1:18" x14ac:dyDescent="0.25">
      <c r="A44" s="50">
        <v>32</v>
      </c>
      <c r="B44" s="58">
        <f t="shared" si="1"/>
        <v>5</v>
      </c>
      <c r="C44" s="58">
        <f t="shared" si="2"/>
        <v>2026</v>
      </c>
      <c r="D44" s="59">
        <f t="shared" si="0"/>
        <v>46143</v>
      </c>
      <c r="E44" s="64"/>
      <c r="F44" s="64"/>
      <c r="G44" s="64"/>
      <c r="H44" s="64"/>
      <c r="I44" s="64"/>
      <c r="J44" s="63"/>
      <c r="K44" s="36">
        <f t="shared" si="3"/>
        <v>0</v>
      </c>
      <c r="Q44" s="60">
        <f t="shared" si="4"/>
        <v>45200</v>
      </c>
      <c r="R44" s="37">
        <f t="shared" si="5"/>
        <v>0</v>
      </c>
    </row>
    <row r="45" spans="1:18" x14ac:dyDescent="0.25">
      <c r="A45" s="50">
        <v>33</v>
      </c>
      <c r="B45" s="58">
        <f t="shared" si="1"/>
        <v>6</v>
      </c>
      <c r="C45" s="58">
        <f t="shared" si="2"/>
        <v>2026</v>
      </c>
      <c r="D45" s="59">
        <f t="shared" si="0"/>
        <v>46174</v>
      </c>
      <c r="E45" s="64"/>
      <c r="F45" s="64"/>
      <c r="G45" s="64"/>
      <c r="H45" s="64"/>
      <c r="I45" s="64"/>
      <c r="J45" s="63"/>
      <c r="K45" s="36">
        <f t="shared" si="3"/>
        <v>0</v>
      </c>
      <c r="Q45" s="60">
        <f t="shared" si="4"/>
        <v>45200</v>
      </c>
      <c r="R45" s="37">
        <f t="shared" si="5"/>
        <v>0</v>
      </c>
    </row>
    <row r="46" spans="1:18" x14ac:dyDescent="0.25">
      <c r="A46" s="50">
        <v>34</v>
      </c>
      <c r="B46" s="58">
        <f t="shared" si="1"/>
        <v>7</v>
      </c>
      <c r="C46" s="58">
        <f t="shared" si="2"/>
        <v>2026</v>
      </c>
      <c r="D46" s="59">
        <f t="shared" si="0"/>
        <v>46204</v>
      </c>
      <c r="E46" s="64"/>
      <c r="F46" s="64"/>
      <c r="G46" s="64"/>
      <c r="H46" s="64"/>
      <c r="I46" s="64"/>
      <c r="J46" s="63"/>
      <c r="K46" s="36">
        <f t="shared" si="3"/>
        <v>0</v>
      </c>
      <c r="Q46" s="60">
        <f t="shared" si="4"/>
        <v>45200</v>
      </c>
      <c r="R46" s="37">
        <f t="shared" si="5"/>
        <v>0</v>
      </c>
    </row>
    <row r="47" spans="1:18" x14ac:dyDescent="0.25">
      <c r="A47" s="50">
        <v>35</v>
      </c>
      <c r="B47" s="58">
        <f t="shared" si="1"/>
        <v>8</v>
      </c>
      <c r="C47" s="58">
        <f t="shared" si="2"/>
        <v>2026</v>
      </c>
      <c r="D47" s="59">
        <f t="shared" si="0"/>
        <v>46235</v>
      </c>
      <c r="E47" s="64"/>
      <c r="F47" s="64"/>
      <c r="G47" s="64"/>
      <c r="H47" s="64"/>
      <c r="I47" s="64"/>
      <c r="J47" s="63"/>
      <c r="K47" s="36">
        <f t="shared" si="3"/>
        <v>0</v>
      </c>
      <c r="Q47" s="60">
        <f t="shared" si="4"/>
        <v>45200</v>
      </c>
      <c r="R47" s="37">
        <f t="shared" si="5"/>
        <v>0</v>
      </c>
    </row>
    <row r="48" spans="1:18" x14ac:dyDescent="0.25">
      <c r="A48" s="50">
        <v>36</v>
      </c>
      <c r="B48" s="58">
        <f t="shared" si="1"/>
        <v>9</v>
      </c>
      <c r="C48" s="58">
        <f t="shared" si="2"/>
        <v>2026</v>
      </c>
      <c r="D48" s="59">
        <f t="shared" si="0"/>
        <v>46266</v>
      </c>
      <c r="E48" s="64"/>
      <c r="F48" s="64"/>
      <c r="G48" s="64"/>
      <c r="H48" s="64"/>
      <c r="I48" s="64"/>
      <c r="J48" s="63"/>
      <c r="K48" s="36">
        <f t="shared" si="3"/>
        <v>0</v>
      </c>
      <c r="Q48" s="60">
        <f t="shared" si="4"/>
        <v>45200</v>
      </c>
      <c r="R48" s="37">
        <f t="shared" si="5"/>
        <v>0</v>
      </c>
    </row>
    <row r="49" spans="1:18" x14ac:dyDescent="0.25">
      <c r="A49" s="50">
        <v>37</v>
      </c>
      <c r="B49" s="58">
        <f t="shared" si="1"/>
        <v>10</v>
      </c>
      <c r="C49" s="58">
        <f t="shared" si="2"/>
        <v>2026</v>
      </c>
      <c r="D49" s="59">
        <f t="shared" si="0"/>
        <v>46296</v>
      </c>
      <c r="E49" s="64"/>
      <c r="F49" s="64"/>
      <c r="G49" s="64"/>
      <c r="H49" s="64"/>
      <c r="I49" s="64"/>
      <c r="J49" s="63"/>
      <c r="K49" s="36">
        <f t="shared" si="3"/>
        <v>0</v>
      </c>
      <c r="Q49" s="60">
        <f t="shared" si="4"/>
        <v>45200</v>
      </c>
      <c r="R49" s="37">
        <f t="shared" si="5"/>
        <v>0</v>
      </c>
    </row>
    <row r="50" spans="1:18" x14ac:dyDescent="0.25">
      <c r="A50" s="50">
        <v>38</v>
      </c>
      <c r="B50" s="58">
        <f t="shared" si="1"/>
        <v>11</v>
      </c>
      <c r="C50" s="58">
        <f t="shared" si="2"/>
        <v>2026</v>
      </c>
      <c r="D50" s="59">
        <f t="shared" si="0"/>
        <v>46327</v>
      </c>
      <c r="E50" s="64"/>
      <c r="F50" s="64"/>
      <c r="G50" s="64"/>
      <c r="H50" s="64"/>
      <c r="I50" s="64"/>
      <c r="J50" s="63"/>
      <c r="K50" s="36">
        <f t="shared" si="3"/>
        <v>0</v>
      </c>
      <c r="Q50" s="60">
        <f t="shared" si="4"/>
        <v>45200</v>
      </c>
      <c r="R50" s="37">
        <f t="shared" si="5"/>
        <v>0</v>
      </c>
    </row>
    <row r="51" spans="1:18" x14ac:dyDescent="0.25">
      <c r="A51" s="50">
        <v>39</v>
      </c>
      <c r="B51" s="58">
        <f t="shared" si="1"/>
        <v>12</v>
      </c>
      <c r="C51" s="58">
        <f t="shared" si="2"/>
        <v>2026</v>
      </c>
      <c r="D51" s="59">
        <f t="shared" si="0"/>
        <v>46357</v>
      </c>
      <c r="E51" s="64"/>
      <c r="F51" s="64"/>
      <c r="G51" s="64"/>
      <c r="H51" s="64"/>
      <c r="I51" s="64"/>
      <c r="J51" s="63"/>
      <c r="K51" s="36">
        <f t="shared" si="3"/>
        <v>0</v>
      </c>
      <c r="Q51" s="60">
        <f t="shared" si="4"/>
        <v>45200</v>
      </c>
      <c r="R51" s="37">
        <f t="shared" si="5"/>
        <v>0</v>
      </c>
    </row>
    <row r="52" spans="1:18" x14ac:dyDescent="0.25">
      <c r="A52" s="50">
        <v>40</v>
      </c>
      <c r="B52" s="58">
        <f t="shared" si="1"/>
        <v>1</v>
      </c>
      <c r="C52" s="58">
        <f t="shared" si="2"/>
        <v>2027</v>
      </c>
      <c r="D52" s="59">
        <f t="shared" si="0"/>
        <v>46388</v>
      </c>
      <c r="E52" s="64"/>
      <c r="F52" s="64"/>
      <c r="G52" s="64"/>
      <c r="H52" s="64"/>
      <c r="I52" s="64"/>
      <c r="J52" s="63"/>
      <c r="K52" s="36">
        <f t="shared" si="3"/>
        <v>0</v>
      </c>
      <c r="Q52" s="60">
        <f t="shared" si="4"/>
        <v>45200</v>
      </c>
      <c r="R52" s="37">
        <f t="shared" si="5"/>
        <v>0</v>
      </c>
    </row>
    <row r="53" spans="1:18" x14ac:dyDescent="0.25">
      <c r="A53" s="50">
        <v>41</v>
      </c>
      <c r="B53" s="58">
        <f t="shared" si="1"/>
        <v>2</v>
      </c>
      <c r="C53" s="58">
        <f t="shared" si="2"/>
        <v>2027</v>
      </c>
      <c r="D53" s="59">
        <f t="shared" si="0"/>
        <v>46419</v>
      </c>
      <c r="E53" s="64"/>
      <c r="F53" s="64"/>
      <c r="G53" s="64"/>
      <c r="H53" s="64"/>
      <c r="I53" s="64"/>
      <c r="J53" s="63"/>
      <c r="K53" s="36">
        <f t="shared" si="3"/>
        <v>0</v>
      </c>
      <c r="Q53" s="60">
        <f t="shared" si="4"/>
        <v>45200</v>
      </c>
      <c r="R53" s="37">
        <f t="shared" si="5"/>
        <v>0</v>
      </c>
    </row>
    <row r="54" spans="1:18" x14ac:dyDescent="0.25">
      <c r="A54" s="50">
        <v>42</v>
      </c>
      <c r="B54" s="58">
        <f t="shared" si="1"/>
        <v>3</v>
      </c>
      <c r="C54" s="58">
        <f t="shared" si="2"/>
        <v>2027</v>
      </c>
      <c r="D54" s="59">
        <f t="shared" si="0"/>
        <v>46447</v>
      </c>
      <c r="E54" s="64"/>
      <c r="F54" s="64"/>
      <c r="G54" s="64"/>
      <c r="H54" s="64"/>
      <c r="I54" s="64"/>
      <c r="J54" s="63"/>
      <c r="K54" s="36">
        <f t="shared" si="3"/>
        <v>0</v>
      </c>
      <c r="Q54" s="60">
        <f t="shared" si="4"/>
        <v>45200</v>
      </c>
      <c r="R54" s="37">
        <f t="shared" si="5"/>
        <v>0</v>
      </c>
    </row>
    <row r="55" spans="1:18" x14ac:dyDescent="0.25">
      <c r="A55" s="50">
        <v>43</v>
      </c>
      <c r="B55" s="58">
        <f t="shared" si="1"/>
        <v>4</v>
      </c>
      <c r="C55" s="58">
        <f t="shared" si="2"/>
        <v>2027</v>
      </c>
      <c r="D55" s="59">
        <f t="shared" si="0"/>
        <v>46478</v>
      </c>
      <c r="E55" s="64"/>
      <c r="F55" s="64"/>
      <c r="G55" s="64"/>
      <c r="H55" s="64"/>
      <c r="I55" s="64"/>
      <c r="J55" s="63"/>
      <c r="K55" s="36">
        <f t="shared" si="3"/>
        <v>0</v>
      </c>
      <c r="Q55" s="60">
        <f t="shared" si="4"/>
        <v>45200</v>
      </c>
      <c r="R55" s="37">
        <f t="shared" si="5"/>
        <v>0</v>
      </c>
    </row>
    <row r="56" spans="1:18" x14ac:dyDescent="0.25">
      <c r="A56" s="50">
        <v>44</v>
      </c>
      <c r="B56" s="58">
        <f t="shared" si="1"/>
        <v>5</v>
      </c>
      <c r="C56" s="58">
        <f t="shared" si="2"/>
        <v>2027</v>
      </c>
      <c r="D56" s="59">
        <f t="shared" si="0"/>
        <v>46508</v>
      </c>
      <c r="E56" s="64"/>
      <c r="F56" s="64"/>
      <c r="G56" s="64"/>
      <c r="H56" s="64"/>
      <c r="I56" s="64"/>
      <c r="J56" s="63"/>
      <c r="K56" s="36">
        <f t="shared" si="3"/>
        <v>0</v>
      </c>
      <c r="Q56" s="60">
        <f t="shared" si="4"/>
        <v>45200</v>
      </c>
      <c r="R56" s="37">
        <f t="shared" si="5"/>
        <v>0</v>
      </c>
    </row>
    <row r="57" spans="1:18" x14ac:dyDescent="0.25">
      <c r="A57" s="50">
        <v>45</v>
      </c>
      <c r="B57" s="58">
        <f t="shared" si="1"/>
        <v>6</v>
      </c>
      <c r="C57" s="58">
        <f t="shared" si="2"/>
        <v>2027</v>
      </c>
      <c r="D57" s="59">
        <f t="shared" si="0"/>
        <v>46539</v>
      </c>
      <c r="E57" s="64"/>
      <c r="F57" s="64"/>
      <c r="G57" s="64"/>
      <c r="H57" s="64"/>
      <c r="I57" s="64"/>
      <c r="J57" s="63"/>
      <c r="K57" s="36">
        <f t="shared" si="3"/>
        <v>0</v>
      </c>
      <c r="Q57" s="60">
        <f t="shared" si="4"/>
        <v>45200</v>
      </c>
      <c r="R57" s="37">
        <f t="shared" si="5"/>
        <v>0</v>
      </c>
    </row>
    <row r="58" spans="1:18" x14ac:dyDescent="0.25">
      <c r="A58" s="50">
        <v>46</v>
      </c>
      <c r="B58" s="58">
        <f t="shared" si="1"/>
        <v>7</v>
      </c>
      <c r="C58" s="58">
        <f t="shared" si="2"/>
        <v>2027</v>
      </c>
      <c r="D58" s="59">
        <f t="shared" si="0"/>
        <v>46569</v>
      </c>
      <c r="E58" s="64"/>
      <c r="F58" s="64"/>
      <c r="G58" s="64"/>
      <c r="H58" s="64"/>
      <c r="I58" s="64"/>
      <c r="J58" s="63"/>
      <c r="K58" s="36">
        <f t="shared" si="3"/>
        <v>0</v>
      </c>
      <c r="Q58" s="60">
        <f t="shared" si="4"/>
        <v>45200</v>
      </c>
      <c r="R58" s="37">
        <f t="shared" si="5"/>
        <v>0</v>
      </c>
    </row>
    <row r="59" spans="1:18" x14ac:dyDescent="0.25">
      <c r="A59" s="50">
        <v>47</v>
      </c>
      <c r="B59" s="58">
        <f t="shared" si="1"/>
        <v>8</v>
      </c>
      <c r="C59" s="58">
        <f t="shared" si="2"/>
        <v>2027</v>
      </c>
      <c r="D59" s="59">
        <f t="shared" si="0"/>
        <v>46600</v>
      </c>
      <c r="E59" s="64"/>
      <c r="F59" s="64"/>
      <c r="G59" s="64"/>
      <c r="H59" s="64"/>
      <c r="I59" s="64"/>
      <c r="J59" s="63"/>
      <c r="K59" s="36">
        <f t="shared" si="3"/>
        <v>0</v>
      </c>
      <c r="Q59" s="60">
        <f t="shared" si="4"/>
        <v>45200</v>
      </c>
      <c r="R59" s="37">
        <f t="shared" si="5"/>
        <v>0</v>
      </c>
    </row>
    <row r="60" spans="1:18" x14ac:dyDescent="0.25">
      <c r="A60" s="50">
        <v>48</v>
      </c>
      <c r="B60" s="58">
        <f t="shared" si="1"/>
        <v>9</v>
      </c>
      <c r="C60" s="58">
        <f t="shared" si="2"/>
        <v>2027</v>
      </c>
      <c r="D60" s="59">
        <f t="shared" si="0"/>
        <v>46631</v>
      </c>
      <c r="E60" s="64"/>
      <c r="F60" s="64"/>
      <c r="G60" s="64"/>
      <c r="H60" s="64"/>
      <c r="I60" s="64"/>
      <c r="J60" s="63"/>
      <c r="K60" s="36">
        <f t="shared" si="3"/>
        <v>0</v>
      </c>
      <c r="Q60" s="60">
        <f t="shared" si="4"/>
        <v>45200</v>
      </c>
      <c r="R60" s="37">
        <f t="shared" si="5"/>
        <v>0</v>
      </c>
    </row>
    <row r="61" spans="1:18" x14ac:dyDescent="0.25">
      <c r="A61" s="50">
        <v>49</v>
      </c>
      <c r="B61" s="58">
        <f t="shared" si="1"/>
        <v>10</v>
      </c>
      <c r="C61" s="58">
        <f t="shared" si="2"/>
        <v>2027</v>
      </c>
      <c r="D61" s="59">
        <f t="shared" si="0"/>
        <v>46661</v>
      </c>
      <c r="E61" s="64"/>
      <c r="F61" s="64"/>
      <c r="G61" s="64"/>
      <c r="H61" s="64"/>
      <c r="I61" s="64"/>
      <c r="J61" s="63"/>
      <c r="K61" s="36">
        <f t="shared" si="3"/>
        <v>0</v>
      </c>
      <c r="Q61" s="60">
        <f t="shared" si="4"/>
        <v>45200</v>
      </c>
      <c r="R61" s="37">
        <f t="shared" si="5"/>
        <v>0</v>
      </c>
    </row>
    <row r="62" spans="1:18" x14ac:dyDescent="0.25">
      <c r="A62" s="50">
        <v>50</v>
      </c>
      <c r="B62" s="58">
        <f t="shared" si="1"/>
        <v>11</v>
      </c>
      <c r="C62" s="58">
        <f t="shared" si="2"/>
        <v>2027</v>
      </c>
      <c r="D62" s="59">
        <f t="shared" si="0"/>
        <v>46692</v>
      </c>
      <c r="E62" s="64"/>
      <c r="F62" s="64"/>
      <c r="G62" s="64"/>
      <c r="H62" s="64"/>
      <c r="I62" s="64"/>
      <c r="J62" s="63"/>
      <c r="K62" s="36">
        <f t="shared" si="3"/>
        <v>0</v>
      </c>
      <c r="Q62" s="60">
        <f t="shared" si="4"/>
        <v>45200</v>
      </c>
      <c r="R62" s="37">
        <f t="shared" si="5"/>
        <v>0</v>
      </c>
    </row>
    <row r="63" spans="1:18" x14ac:dyDescent="0.25">
      <c r="A63" s="50">
        <v>51</v>
      </c>
      <c r="B63" s="58">
        <f t="shared" si="1"/>
        <v>12</v>
      </c>
      <c r="C63" s="58">
        <f t="shared" si="2"/>
        <v>2027</v>
      </c>
      <c r="D63" s="59">
        <f t="shared" si="0"/>
        <v>46722</v>
      </c>
      <c r="E63" s="64"/>
      <c r="F63" s="64"/>
      <c r="G63" s="64"/>
      <c r="H63" s="64"/>
      <c r="I63" s="64"/>
      <c r="J63" s="63"/>
      <c r="K63" s="36">
        <f t="shared" si="3"/>
        <v>0</v>
      </c>
      <c r="Q63" s="60">
        <f t="shared" si="4"/>
        <v>45200</v>
      </c>
      <c r="R63" s="37">
        <f t="shared" si="5"/>
        <v>0</v>
      </c>
    </row>
    <row r="64" spans="1:18" x14ac:dyDescent="0.25">
      <c r="A64" s="50">
        <v>52</v>
      </c>
      <c r="B64" s="58">
        <f t="shared" si="1"/>
        <v>1</v>
      </c>
      <c r="C64" s="58">
        <f t="shared" si="2"/>
        <v>2028</v>
      </c>
      <c r="D64" s="59">
        <f t="shared" si="0"/>
        <v>46753</v>
      </c>
      <c r="E64" s="64"/>
      <c r="F64" s="64"/>
      <c r="G64" s="64"/>
      <c r="H64" s="64"/>
      <c r="I64" s="64"/>
      <c r="J64" s="63"/>
      <c r="K64" s="36">
        <f t="shared" si="3"/>
        <v>0</v>
      </c>
      <c r="Q64" s="60">
        <f t="shared" si="4"/>
        <v>45200</v>
      </c>
      <c r="R64" s="37">
        <f t="shared" si="5"/>
        <v>0</v>
      </c>
    </row>
    <row r="65" spans="1:18" x14ac:dyDescent="0.25">
      <c r="A65" s="50">
        <v>53</v>
      </c>
      <c r="B65" s="58">
        <f t="shared" si="1"/>
        <v>2</v>
      </c>
      <c r="C65" s="58">
        <f t="shared" si="2"/>
        <v>2028</v>
      </c>
      <c r="D65" s="59">
        <f t="shared" si="0"/>
        <v>46784</v>
      </c>
      <c r="E65" s="64"/>
      <c r="F65" s="64"/>
      <c r="G65" s="64"/>
      <c r="H65" s="64"/>
      <c r="I65" s="64"/>
      <c r="J65" s="63"/>
      <c r="K65" s="36">
        <f t="shared" si="3"/>
        <v>0</v>
      </c>
      <c r="Q65" s="60">
        <f t="shared" si="4"/>
        <v>45200</v>
      </c>
      <c r="R65" s="37">
        <f t="shared" si="5"/>
        <v>0</v>
      </c>
    </row>
    <row r="66" spans="1:18" x14ac:dyDescent="0.25">
      <c r="A66" s="50">
        <v>54</v>
      </c>
      <c r="B66" s="58">
        <f t="shared" si="1"/>
        <v>3</v>
      </c>
      <c r="C66" s="58">
        <f t="shared" si="2"/>
        <v>2028</v>
      </c>
      <c r="D66" s="59">
        <f t="shared" si="0"/>
        <v>46813</v>
      </c>
      <c r="E66" s="64"/>
      <c r="F66" s="64"/>
      <c r="G66" s="64"/>
      <c r="H66" s="64"/>
      <c r="I66" s="64"/>
      <c r="J66" s="63"/>
      <c r="K66" s="36">
        <f t="shared" si="3"/>
        <v>0</v>
      </c>
      <c r="Q66" s="60">
        <f t="shared" si="4"/>
        <v>45200</v>
      </c>
      <c r="R66" s="37">
        <f t="shared" si="5"/>
        <v>0</v>
      </c>
    </row>
    <row r="67" spans="1:18" x14ac:dyDescent="0.25">
      <c r="A67" s="50">
        <v>55</v>
      </c>
      <c r="B67" s="58">
        <f t="shared" si="1"/>
        <v>4</v>
      </c>
      <c r="C67" s="58">
        <f t="shared" si="2"/>
        <v>2028</v>
      </c>
      <c r="D67" s="59">
        <f t="shared" si="0"/>
        <v>46844</v>
      </c>
      <c r="E67" s="64"/>
      <c r="F67" s="64"/>
      <c r="G67" s="64"/>
      <c r="H67" s="64"/>
      <c r="I67" s="64"/>
      <c r="J67" s="63"/>
      <c r="K67" s="36">
        <f t="shared" si="3"/>
        <v>0</v>
      </c>
      <c r="Q67" s="60">
        <f t="shared" si="4"/>
        <v>45200</v>
      </c>
      <c r="R67" s="37">
        <f t="shared" si="5"/>
        <v>0</v>
      </c>
    </row>
    <row r="68" spans="1:18" x14ac:dyDescent="0.25">
      <c r="A68" s="50">
        <v>56</v>
      </c>
      <c r="B68" s="58">
        <f t="shared" si="1"/>
        <v>5</v>
      </c>
      <c r="C68" s="58">
        <f t="shared" si="2"/>
        <v>2028</v>
      </c>
      <c r="D68" s="59">
        <f t="shared" si="0"/>
        <v>46874</v>
      </c>
      <c r="E68" s="64"/>
      <c r="F68" s="64"/>
      <c r="G68" s="64"/>
      <c r="H68" s="64"/>
      <c r="I68" s="64"/>
      <c r="J68" s="63"/>
      <c r="K68" s="36">
        <f t="shared" si="3"/>
        <v>0</v>
      </c>
      <c r="Q68" s="60">
        <f t="shared" si="4"/>
        <v>45200</v>
      </c>
      <c r="R68" s="37">
        <f t="shared" si="5"/>
        <v>0</v>
      </c>
    </row>
    <row r="69" spans="1:18" x14ac:dyDescent="0.25">
      <c r="A69" s="50">
        <v>57</v>
      </c>
      <c r="B69" s="58">
        <f t="shared" si="1"/>
        <v>6</v>
      </c>
      <c r="C69" s="58">
        <f t="shared" si="2"/>
        <v>2028</v>
      </c>
      <c r="D69" s="59">
        <f t="shared" si="0"/>
        <v>46905</v>
      </c>
      <c r="E69" s="64"/>
      <c r="F69" s="64"/>
      <c r="G69" s="64"/>
      <c r="H69" s="64"/>
      <c r="I69" s="64"/>
      <c r="J69" s="63"/>
      <c r="K69" s="36">
        <f t="shared" si="3"/>
        <v>0</v>
      </c>
      <c r="Q69" s="60">
        <f t="shared" si="4"/>
        <v>45200</v>
      </c>
      <c r="R69" s="37">
        <f t="shared" si="5"/>
        <v>0</v>
      </c>
    </row>
    <row r="70" spans="1:18" x14ac:dyDescent="0.25">
      <c r="A70" s="50">
        <v>58</v>
      </c>
      <c r="B70" s="58">
        <f t="shared" si="1"/>
        <v>7</v>
      </c>
      <c r="C70" s="58">
        <f t="shared" si="2"/>
        <v>2028</v>
      </c>
      <c r="D70" s="59">
        <f t="shared" si="0"/>
        <v>46935</v>
      </c>
      <c r="E70" s="64"/>
      <c r="F70" s="64"/>
      <c r="G70" s="64"/>
      <c r="H70" s="64"/>
      <c r="I70" s="64"/>
      <c r="J70" s="63"/>
      <c r="K70" s="36">
        <f t="shared" si="3"/>
        <v>0</v>
      </c>
      <c r="Q70" s="60">
        <f t="shared" si="4"/>
        <v>45200</v>
      </c>
      <c r="R70" s="37">
        <f t="shared" si="5"/>
        <v>0</v>
      </c>
    </row>
    <row r="71" spans="1:18" x14ac:dyDescent="0.25">
      <c r="A71" s="50">
        <v>59</v>
      </c>
      <c r="B71" s="58">
        <f t="shared" si="1"/>
        <v>8</v>
      </c>
      <c r="C71" s="58">
        <f t="shared" si="2"/>
        <v>2028</v>
      </c>
      <c r="D71" s="59">
        <f t="shared" si="0"/>
        <v>46966</v>
      </c>
      <c r="E71" s="64"/>
      <c r="F71" s="64"/>
      <c r="G71" s="64"/>
      <c r="H71" s="64"/>
      <c r="I71" s="64"/>
      <c r="J71" s="63"/>
      <c r="K71" s="36">
        <f t="shared" si="3"/>
        <v>0</v>
      </c>
      <c r="Q71" s="60">
        <f t="shared" si="4"/>
        <v>45200</v>
      </c>
      <c r="R71" s="37">
        <f t="shared" si="5"/>
        <v>0</v>
      </c>
    </row>
    <row r="72" spans="1:18" x14ac:dyDescent="0.25">
      <c r="A72" s="50">
        <v>60</v>
      </c>
      <c r="B72" s="58">
        <f t="shared" si="1"/>
        <v>9</v>
      </c>
      <c r="C72" s="58">
        <f t="shared" si="2"/>
        <v>2028</v>
      </c>
      <c r="D72" s="59">
        <f t="shared" si="0"/>
        <v>46997</v>
      </c>
      <c r="E72" s="64"/>
      <c r="F72" s="64"/>
      <c r="G72" s="64"/>
      <c r="H72" s="64"/>
      <c r="I72" s="64"/>
      <c r="J72" s="63"/>
      <c r="K72" s="36">
        <f t="shared" si="3"/>
        <v>0</v>
      </c>
      <c r="Q72" s="60">
        <f t="shared" si="4"/>
        <v>45200</v>
      </c>
      <c r="R72" s="37">
        <f t="shared" si="5"/>
        <v>0</v>
      </c>
    </row>
    <row r="73" spans="1:18" x14ac:dyDescent="0.25">
      <c r="K73" s="36"/>
    </row>
  </sheetData>
  <sheetProtection algorithmName="SHA-512" hashValue="3oOu2TIARiMQryKTV833ds97T5B6hy9tYd3DBn3kIL8sWA5LJsYk1FZUSzft2XULp3dYHTBefv8rF0Xwfog8tQ==" saltValue="HpksM62xnidiwLJPLadvaA==" spinCount="100000" sheet="1" objects="1" scenarios="1" selectLockedCells="1"/>
  <mergeCells count="6">
    <mergeCell ref="M3:Q3"/>
    <mergeCell ref="A1:L1"/>
    <mergeCell ref="A2:L2"/>
    <mergeCell ref="A3:L3"/>
    <mergeCell ref="M1:Q1"/>
    <mergeCell ref="M2:Q2"/>
  </mergeCells>
  <pageMargins left="0.7" right="0.7" top="0.75" bottom="0.75" header="0.3" footer="0.3"/>
  <pageSetup orientation="portrait" r:id="rId1"/>
  <drawing r:id="rId2"/>
  <legacyDrawing r:id="rId3"/>
  <oleObjects>
    <mc:AlternateContent xmlns:mc="http://schemas.openxmlformats.org/markup-compatibility/2006">
      <mc:Choice Requires="x14">
        <oleObject progId="Paint.Picture" shapeId="10244" r:id="rId4">
          <objectPr defaultSize="0" autoPict="0" macro="[0]!ClearEscrowHistory" r:id="rId5">
            <anchor moveWithCells="1">
              <from>
                <xdr:col>12</xdr:col>
                <xdr:colOff>523875</xdr:colOff>
                <xdr:row>11</xdr:row>
                <xdr:rowOff>123825</xdr:rowOff>
              </from>
              <to>
                <xdr:col>15</xdr:col>
                <xdr:colOff>142875</xdr:colOff>
                <xdr:row>13</xdr:row>
                <xdr:rowOff>0</xdr:rowOff>
              </to>
            </anchor>
          </objectPr>
        </oleObject>
      </mc:Choice>
      <mc:Fallback>
        <oleObject progId="Paint.Picture" shapeId="1024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95AE0-CD81-419C-B5EA-E02A22BE4200}">
  <sheetPr codeName="Sheet3"/>
  <dimension ref="A1:A12"/>
  <sheetViews>
    <sheetView workbookViewId="0">
      <selection activeCell="A2" sqref="A2"/>
    </sheetView>
  </sheetViews>
  <sheetFormatPr defaultRowHeight="15" x14ac:dyDescent="0.25"/>
  <sheetData>
    <row r="1" spans="1:1" x14ac:dyDescent="0.25">
      <c r="A1" t="s">
        <v>56</v>
      </c>
    </row>
    <row r="2" spans="1:1" x14ac:dyDescent="0.25">
      <c r="A2" t="s">
        <v>46</v>
      </c>
    </row>
    <row r="3" spans="1:1" x14ac:dyDescent="0.25">
      <c r="A3" t="s">
        <v>45</v>
      </c>
    </row>
    <row r="4" spans="1:1" x14ac:dyDescent="0.25">
      <c r="A4" t="s">
        <v>47</v>
      </c>
    </row>
    <row r="5" spans="1:1" x14ac:dyDescent="0.25">
      <c r="A5" t="s">
        <v>48</v>
      </c>
    </row>
    <row r="6" spans="1:1" x14ac:dyDescent="0.25">
      <c r="A6" t="s">
        <v>49</v>
      </c>
    </row>
    <row r="7" spans="1:1" x14ac:dyDescent="0.25">
      <c r="A7" t="s">
        <v>51</v>
      </c>
    </row>
    <row r="8" spans="1:1" x14ac:dyDescent="0.25">
      <c r="A8" t="s">
        <v>50</v>
      </c>
    </row>
    <row r="9" spans="1:1" x14ac:dyDescent="0.25">
      <c r="A9" t="s">
        <v>52</v>
      </c>
    </row>
    <row r="10" spans="1:1" x14ac:dyDescent="0.25">
      <c r="A10" t="s">
        <v>54</v>
      </c>
    </row>
    <row r="11" spans="1:1" x14ac:dyDescent="0.25">
      <c r="A11" t="s">
        <v>53</v>
      </c>
    </row>
    <row r="12" spans="1:1" x14ac:dyDescent="0.25">
      <c r="A12" t="s">
        <v>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F3602-2980-47C9-B815-ED182A8158C0}">
  <sheetPr codeName="Sheet2">
    <pageSetUpPr fitToPage="1"/>
  </sheetPr>
  <dimension ref="A1:B22"/>
  <sheetViews>
    <sheetView showGridLines="0" workbookViewId="0">
      <selection activeCell="B5" sqref="B5"/>
    </sheetView>
  </sheetViews>
  <sheetFormatPr defaultRowHeight="15" x14ac:dyDescent="0.25"/>
  <cols>
    <col min="1" max="1" width="9.140625" style="26"/>
    <col min="2" max="2" width="144" style="2" customWidth="1"/>
  </cols>
  <sheetData>
    <row r="1" spans="1:2" x14ac:dyDescent="0.25">
      <c r="A1" s="26" t="s">
        <v>30</v>
      </c>
      <c r="B1" s="94" t="s">
        <v>31</v>
      </c>
    </row>
    <row r="2" spans="1:2" x14ac:dyDescent="0.25">
      <c r="B2" s="93"/>
    </row>
    <row r="3" spans="1:2" ht="36" customHeight="1" x14ac:dyDescent="0.25">
      <c r="A3" s="28">
        <v>1</v>
      </c>
      <c r="B3" s="30" t="s">
        <v>70</v>
      </c>
    </row>
    <row r="4" spans="1:2" ht="59.25" customHeight="1" x14ac:dyDescent="0.25">
      <c r="A4" s="28">
        <f>+A3+1</f>
        <v>2</v>
      </c>
      <c r="B4" s="30" t="s">
        <v>71</v>
      </c>
    </row>
    <row r="5" spans="1:2" ht="62.25" customHeight="1" x14ac:dyDescent="0.25">
      <c r="A5" s="28">
        <f t="shared" ref="A5:A12" si="0">+A4+1</f>
        <v>3</v>
      </c>
      <c r="B5" s="30" t="s">
        <v>72</v>
      </c>
    </row>
    <row r="6" spans="1:2" ht="42.75" customHeight="1" x14ac:dyDescent="0.25">
      <c r="A6" s="28">
        <f t="shared" si="0"/>
        <v>4</v>
      </c>
      <c r="B6" s="30" t="s">
        <v>73</v>
      </c>
    </row>
    <row r="7" spans="1:2" ht="34.5" customHeight="1" x14ac:dyDescent="0.25">
      <c r="A7" s="28">
        <f t="shared" si="0"/>
        <v>5</v>
      </c>
      <c r="B7" s="30" t="s">
        <v>74</v>
      </c>
    </row>
    <row r="8" spans="1:2" ht="34.5" customHeight="1" x14ac:dyDescent="0.25">
      <c r="A8" s="28">
        <f t="shared" si="0"/>
        <v>6</v>
      </c>
      <c r="B8" s="30" t="s">
        <v>75</v>
      </c>
    </row>
    <row r="9" spans="1:2" ht="76.5" customHeight="1" x14ac:dyDescent="0.25">
      <c r="A9" s="28">
        <f t="shared" si="0"/>
        <v>7</v>
      </c>
      <c r="B9" s="30" t="s">
        <v>76</v>
      </c>
    </row>
    <row r="10" spans="1:2" ht="44.25" customHeight="1" x14ac:dyDescent="0.25">
      <c r="A10" s="28">
        <f t="shared" si="0"/>
        <v>8</v>
      </c>
      <c r="B10" s="30" t="s">
        <v>33</v>
      </c>
    </row>
    <row r="11" spans="1:2" ht="42.75" customHeight="1" x14ac:dyDescent="0.25">
      <c r="A11" s="28">
        <f t="shared" si="0"/>
        <v>9</v>
      </c>
      <c r="B11" s="30" t="s">
        <v>77</v>
      </c>
    </row>
    <row r="12" spans="1:2" ht="43.5" customHeight="1" x14ac:dyDescent="0.25">
      <c r="A12" s="28">
        <f t="shared" si="0"/>
        <v>10</v>
      </c>
      <c r="B12" s="30" t="s">
        <v>80</v>
      </c>
    </row>
    <row r="13" spans="1:2" ht="42" customHeight="1" x14ac:dyDescent="0.25">
      <c r="A13" s="29" t="s">
        <v>78</v>
      </c>
      <c r="B13" s="30" t="s">
        <v>34</v>
      </c>
    </row>
    <row r="14" spans="1:2" ht="29.25" customHeight="1" x14ac:dyDescent="0.25">
      <c r="B14" s="30"/>
    </row>
    <row r="15" spans="1:2" x14ac:dyDescent="0.25">
      <c r="B15" s="30"/>
    </row>
    <row r="22" spans="1:1" x14ac:dyDescent="0.25">
      <c r="A22" s="26" t="s">
        <v>5</v>
      </c>
    </row>
  </sheetData>
  <sheetProtection algorithmName="SHA-512" hashValue="oRU2rrqSvu0ZgefsxUz6qxdNWge/MkD9H6t6eAaaFa2S5NQSWwhG8sm71o5BqRmMp1QIGOzMFsPFSV8Cal+yvA==" saltValue="iVz0H9GOSJ69Au/ZwhKxeQ==" spinCount="100000" sheet="1" objects="1" scenarios="1" selectLockedCells="1" selectUnlockedCells="1"/>
  <pageMargins left="0.7" right="0.7" top="0.75" bottom="0.75" header="0.3" footer="0.3"/>
  <pageSetup scale="74"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POC</vt:lpstr>
      <vt:lpstr>NMPC</vt:lpstr>
      <vt:lpstr>Escrow History</vt:lpstr>
      <vt:lpstr>Sheet1</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marvinisgur</dc:creator>
  <cp:lastModifiedBy>Israel Morales</cp:lastModifiedBy>
  <cp:lastPrinted>2018-09-25T22:50:34Z</cp:lastPrinted>
  <dcterms:created xsi:type="dcterms:W3CDTF">2018-09-06T23:11:02Z</dcterms:created>
  <dcterms:modified xsi:type="dcterms:W3CDTF">2023-10-12T14:19:16Z</dcterms:modified>
</cp:coreProperties>
</file>